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8" windowWidth="14808" windowHeight="7776"/>
  </bookViews>
  <sheets>
    <sheet name="Всего" sheetId="1" r:id="rId1"/>
    <sheet name="Раздедено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7" i="1"/>
  <c r="C7" i="1" s="1"/>
  <c r="C14" i="1" l="1"/>
  <c r="C13" i="1"/>
  <c r="C12" i="1"/>
  <c r="C10" i="1"/>
  <c r="C15" i="1"/>
  <c r="C11" i="1"/>
  <c r="C9" i="1"/>
  <c r="C8" i="1"/>
  <c r="A8" i="1" l="1"/>
  <c r="A9" i="1" s="1"/>
  <c r="A10" i="1" s="1"/>
  <c r="A11" i="1" s="1"/>
  <c r="A12" i="1" s="1"/>
  <c r="A13" i="1" s="1"/>
  <c r="A14" i="1" s="1"/>
  <c r="E59" i="2" l="1"/>
  <c r="AA20" i="2" l="1"/>
  <c r="Z20" i="2"/>
  <c r="Y20" i="2"/>
  <c r="X20" i="2"/>
  <c r="W20" i="2"/>
  <c r="S20" i="2"/>
  <c r="Q20" i="2"/>
  <c r="O20" i="2"/>
  <c r="N20" i="2"/>
  <c r="L20" i="2"/>
  <c r="J20" i="2"/>
  <c r="H20" i="2"/>
  <c r="F20" i="2"/>
  <c r="E20" i="2"/>
  <c r="E26" i="2" l="1"/>
  <c r="N35" i="2" l="1"/>
  <c r="N59" i="2" s="1"/>
  <c r="N66" i="2" s="1"/>
  <c r="E35" i="2"/>
  <c r="D66" i="2"/>
  <c r="C66" i="2"/>
  <c r="W65" i="2"/>
  <c r="U65" i="2"/>
  <c r="S65" i="2" s="1"/>
  <c r="W64" i="2"/>
  <c r="U64" i="2"/>
  <c r="L64" i="2"/>
  <c r="J64" i="2" s="1"/>
  <c r="H64" i="2" s="1"/>
  <c r="W63" i="2"/>
  <c r="U63" i="2"/>
  <c r="S63" i="2" s="1"/>
  <c r="O63" i="2" s="1"/>
  <c r="L63" i="2"/>
  <c r="J63" i="2" s="1"/>
  <c r="H63" i="2" s="1"/>
  <c r="W62" i="2"/>
  <c r="U62" i="2"/>
  <c r="L62" i="2"/>
  <c r="W61" i="2"/>
  <c r="U61" i="2"/>
  <c r="S61" i="2" s="1"/>
  <c r="O61" i="2" s="1"/>
  <c r="L61" i="2"/>
  <c r="J61" i="2" s="1"/>
  <c r="H61" i="2" s="1"/>
  <c r="W60" i="2"/>
  <c r="U60" i="2"/>
  <c r="L60" i="2"/>
  <c r="W58" i="2"/>
  <c r="U58" i="2"/>
  <c r="L58" i="2"/>
  <c r="W57" i="2"/>
  <c r="U57" i="2"/>
  <c r="L57" i="2"/>
  <c r="W56" i="2"/>
  <c r="U56" i="2"/>
  <c r="L56" i="2"/>
  <c r="W55" i="2"/>
  <c r="U55" i="2"/>
  <c r="L55" i="2"/>
  <c r="W54" i="2"/>
  <c r="U54" i="2"/>
  <c r="L54" i="2"/>
  <c r="W53" i="2"/>
  <c r="U53" i="2"/>
  <c r="L53" i="2"/>
  <c r="W52" i="2"/>
  <c r="U52" i="2"/>
  <c r="L52" i="2"/>
  <c r="W51" i="2"/>
  <c r="U51" i="2"/>
  <c r="L51" i="2"/>
  <c r="J51" i="2" s="1"/>
  <c r="W50" i="2"/>
  <c r="U50" i="2"/>
  <c r="L50" i="2"/>
  <c r="J50" i="2" s="1"/>
  <c r="W49" i="2"/>
  <c r="U49" i="2"/>
  <c r="L49" i="2"/>
  <c r="J49" i="2" s="1"/>
  <c r="W48" i="2"/>
  <c r="U48" i="2"/>
  <c r="L48" i="2"/>
  <c r="J48" i="2" s="1"/>
  <c r="W47" i="2"/>
  <c r="U47" i="2"/>
  <c r="L47" i="2"/>
  <c r="J47" i="2" s="1"/>
  <c r="W46" i="2"/>
  <c r="U46" i="2"/>
  <c r="L46" i="2"/>
  <c r="J46" i="2" s="1"/>
  <c r="W45" i="2"/>
  <c r="U45" i="2"/>
  <c r="L45" i="2"/>
  <c r="J45" i="2" s="1"/>
  <c r="W44" i="2"/>
  <c r="U44" i="2"/>
  <c r="L44" i="2"/>
  <c r="J44" i="2" s="1"/>
  <c r="W43" i="2"/>
  <c r="U43" i="2"/>
  <c r="L43" i="2"/>
  <c r="J43" i="2" s="1"/>
  <c r="W42" i="2"/>
  <c r="U42" i="2"/>
  <c r="L42" i="2"/>
  <c r="J42" i="2" s="1"/>
  <c r="W41" i="2"/>
  <c r="U41" i="2"/>
  <c r="S41" i="2" s="1"/>
  <c r="L41" i="2"/>
  <c r="J41" i="2" s="1"/>
  <c r="H41" i="2" s="1"/>
  <c r="W40" i="2"/>
  <c r="U40" i="2"/>
  <c r="S40" i="2" s="1"/>
  <c r="L40" i="2"/>
  <c r="J40" i="2" s="1"/>
  <c r="H40" i="2" s="1"/>
  <c r="W39" i="2"/>
  <c r="U39" i="2"/>
  <c r="S39" i="2" s="1"/>
  <c r="L39" i="2"/>
  <c r="J39" i="2" s="1"/>
  <c r="H39" i="2" s="1"/>
  <c r="W38" i="2"/>
  <c r="U38" i="2"/>
  <c r="L38" i="2"/>
  <c r="J38" i="2" s="1"/>
  <c r="W37" i="2"/>
  <c r="U37" i="2"/>
  <c r="S37" i="2" s="1"/>
  <c r="L37" i="2"/>
  <c r="J37" i="2" s="1"/>
  <c r="H37" i="2" s="1"/>
  <c r="W36" i="2"/>
  <c r="U36" i="2"/>
  <c r="S36" i="2" s="1"/>
  <c r="O36" i="2" s="1"/>
  <c r="L36" i="2"/>
  <c r="J36" i="2" s="1"/>
  <c r="W34" i="2"/>
  <c r="U34" i="2"/>
  <c r="S34" i="2" s="1"/>
  <c r="L34" i="2"/>
  <c r="J34" i="2" s="1"/>
  <c r="H34" i="2" s="1"/>
  <c r="W33" i="2"/>
  <c r="U33" i="2"/>
  <c r="S33" i="2" s="1"/>
  <c r="O33" i="2" s="1"/>
  <c r="L33" i="2"/>
  <c r="J33" i="2" s="1"/>
  <c r="W32" i="2"/>
  <c r="U32" i="2"/>
  <c r="S32" i="2" s="1"/>
  <c r="L32" i="2"/>
  <c r="J32" i="2"/>
  <c r="H32" i="2" s="1"/>
  <c r="W31" i="2"/>
  <c r="U31" i="2"/>
  <c r="L31" i="2"/>
  <c r="W30" i="2"/>
  <c r="U30" i="2"/>
  <c r="S30" i="2" s="1"/>
  <c r="O30" i="2"/>
  <c r="L30" i="2"/>
  <c r="J30" i="2"/>
  <c r="H30" i="2" s="1"/>
  <c r="W29" i="2"/>
  <c r="U29" i="2"/>
  <c r="L29" i="2"/>
  <c r="W28" i="2"/>
  <c r="U28" i="2"/>
  <c r="S28" i="2" s="1"/>
  <c r="L28" i="2"/>
  <c r="J28" i="2" s="1"/>
  <c r="H28" i="2" s="1"/>
  <c r="W27" i="2"/>
  <c r="U27" i="2"/>
  <c r="S27" i="2" s="1"/>
  <c r="O27" i="2" s="1"/>
  <c r="L27" i="2"/>
  <c r="J27" i="2" s="1"/>
  <c r="W25" i="2"/>
  <c r="U25" i="2"/>
  <c r="S25" i="2" s="1"/>
  <c r="L25" i="2"/>
  <c r="J25" i="2" s="1"/>
  <c r="H25" i="2" s="1"/>
  <c r="W24" i="2"/>
  <c r="U24" i="2"/>
  <c r="S24" i="2" s="1"/>
  <c r="O24" i="2" s="1"/>
  <c r="L24" i="2"/>
  <c r="W23" i="2"/>
  <c r="U23" i="2"/>
  <c r="S23" i="2" s="1"/>
  <c r="L23" i="2"/>
  <c r="W22" i="2"/>
  <c r="U22" i="2"/>
  <c r="L22" i="2"/>
  <c r="W21" i="2"/>
  <c r="U21" i="2"/>
  <c r="L21" i="2"/>
  <c r="J21" i="2" s="1"/>
  <c r="W19" i="2"/>
  <c r="U19" i="2"/>
  <c r="L19" i="2"/>
  <c r="W18" i="2"/>
  <c r="U18" i="2"/>
  <c r="L18" i="2"/>
  <c r="W17" i="2"/>
  <c r="U17" i="2"/>
  <c r="L17" i="2"/>
  <c r="W16" i="2"/>
  <c r="U16" i="2"/>
  <c r="L16" i="2"/>
  <c r="W15" i="2"/>
  <c r="U15" i="2"/>
  <c r="L15" i="2"/>
  <c r="J15" i="2" s="1"/>
  <c r="W14" i="2"/>
  <c r="U14" i="2"/>
  <c r="L14" i="2"/>
  <c r="J14" i="2" s="1"/>
  <c r="H14" i="2" s="1"/>
  <c r="W13" i="2"/>
  <c r="U13" i="2"/>
  <c r="L13" i="2"/>
  <c r="J13" i="2" s="1"/>
  <c r="W12" i="2"/>
  <c r="U12" i="2"/>
  <c r="L12" i="2"/>
  <c r="W11" i="2"/>
  <c r="U11" i="2"/>
  <c r="L11" i="2"/>
  <c r="W10" i="2"/>
  <c r="U10" i="2"/>
  <c r="L10" i="2"/>
  <c r="J10" i="2" s="1"/>
  <c r="W9" i="2"/>
  <c r="U9" i="2"/>
  <c r="L9" i="2"/>
  <c r="W8" i="2"/>
  <c r="U8" i="2"/>
  <c r="L8" i="2"/>
  <c r="W7" i="2"/>
  <c r="U7" i="2"/>
  <c r="L7" i="2"/>
  <c r="J7" i="2" s="1"/>
  <c r="W6" i="2"/>
  <c r="W26" i="2" s="1"/>
  <c r="U6" i="2"/>
  <c r="L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1" i="2" s="1"/>
  <c r="A22" i="2" s="1"/>
  <c r="A23" i="2" s="1"/>
  <c r="A24" i="2" s="1"/>
  <c r="A25" i="2" s="1"/>
  <c r="A27" i="2" s="1"/>
  <c r="A28" i="2" s="1"/>
  <c r="A29" i="2" s="1"/>
  <c r="A30" i="2" s="1"/>
  <c r="A31" i="2" s="1"/>
  <c r="A32" i="2" s="1"/>
  <c r="A33" i="2" s="1"/>
  <c r="A34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W5" i="2"/>
  <c r="W35" i="2" s="1"/>
  <c r="U5" i="2"/>
  <c r="L5" i="2"/>
  <c r="J6" i="2" l="1"/>
  <c r="L26" i="2"/>
  <c r="L35" i="2" s="1"/>
  <c r="L59" i="2" s="1"/>
  <c r="L66" i="2" s="1"/>
  <c r="U35" i="2"/>
  <c r="U59" i="2" s="1"/>
  <c r="U26" i="2"/>
  <c r="AA7" i="2"/>
  <c r="AA9" i="2"/>
  <c r="AA11" i="2"/>
  <c r="AA13" i="2"/>
  <c r="AA15" i="2"/>
  <c r="AA19" i="2"/>
  <c r="J23" i="2"/>
  <c r="H23" i="2" s="1"/>
  <c r="J24" i="2"/>
  <c r="F24" i="2" s="1"/>
  <c r="X24" i="2" s="1"/>
  <c r="F30" i="2"/>
  <c r="X30" i="2" s="1"/>
  <c r="F39" i="2"/>
  <c r="AA64" i="2"/>
  <c r="F27" i="2"/>
  <c r="Z65" i="2"/>
  <c r="O65" i="2"/>
  <c r="X65" i="2" s="1"/>
  <c r="AA29" i="2"/>
  <c r="AA31" i="2"/>
  <c r="AA38" i="2"/>
  <c r="AA42" i="2"/>
  <c r="AA43" i="2"/>
  <c r="AA44" i="2"/>
  <c r="AA45" i="2"/>
  <c r="AA46" i="2"/>
  <c r="AA47" i="2"/>
  <c r="AA48" i="2"/>
  <c r="AA49" i="2"/>
  <c r="AA50" i="2"/>
  <c r="AA51" i="2"/>
  <c r="AA61" i="2"/>
  <c r="AA63" i="2"/>
  <c r="AA65" i="2"/>
  <c r="F28" i="2"/>
  <c r="F25" i="2"/>
  <c r="F21" i="2"/>
  <c r="F14" i="2"/>
  <c r="F10" i="2"/>
  <c r="AA22" i="2"/>
  <c r="AA14" i="2"/>
  <c r="J22" i="2"/>
  <c r="F22" i="2" s="1"/>
  <c r="S22" i="2"/>
  <c r="O22" i="2" s="1"/>
  <c r="AA24" i="2"/>
  <c r="O25" i="2"/>
  <c r="AA27" i="2"/>
  <c r="J29" i="2"/>
  <c r="F29" i="2" s="1"/>
  <c r="S29" i="2"/>
  <c r="O29" i="2" s="1"/>
  <c r="J31" i="2"/>
  <c r="F31" i="2" s="1"/>
  <c r="S31" i="2"/>
  <c r="O31" i="2" s="1"/>
  <c r="AA33" i="2"/>
  <c r="O34" i="2"/>
  <c r="AA36" i="2"/>
  <c r="S38" i="2"/>
  <c r="O38" i="2" s="1"/>
  <c r="F41" i="2"/>
  <c r="S42" i="2"/>
  <c r="S43" i="2"/>
  <c r="S44" i="2"/>
  <c r="S45" i="2"/>
  <c r="S46" i="2"/>
  <c r="S47" i="2"/>
  <c r="S48" i="2"/>
  <c r="S49" i="2"/>
  <c r="S50" i="2"/>
  <c r="S51" i="2"/>
  <c r="F15" i="2"/>
  <c r="F13" i="2"/>
  <c r="F7" i="2"/>
  <c r="H22" i="2"/>
  <c r="AA23" i="2"/>
  <c r="H27" i="2"/>
  <c r="X27" i="2"/>
  <c r="AA28" i="2"/>
  <c r="H31" i="2"/>
  <c r="AA32" i="2"/>
  <c r="H36" i="2"/>
  <c r="F36" i="2"/>
  <c r="X36" i="2" s="1"/>
  <c r="AA37" i="2"/>
  <c r="Z39" i="2"/>
  <c r="O39" i="2"/>
  <c r="X39" i="2" s="1"/>
  <c r="AA40" i="2"/>
  <c r="Z41" i="2"/>
  <c r="O41" i="2"/>
  <c r="O23" i="2"/>
  <c r="H24" i="2"/>
  <c r="AA25" i="2"/>
  <c r="O28" i="2"/>
  <c r="AA30" i="2"/>
  <c r="O32" i="2"/>
  <c r="H33" i="2"/>
  <c r="F33" i="2"/>
  <c r="X33" i="2" s="1"/>
  <c r="AA34" i="2"/>
  <c r="O37" i="2"/>
  <c r="H38" i="2"/>
  <c r="F38" i="2"/>
  <c r="AA39" i="2"/>
  <c r="F40" i="2"/>
  <c r="Z40" i="2"/>
  <c r="O40" i="2"/>
  <c r="X40" i="2" s="1"/>
  <c r="AA41" i="2"/>
  <c r="H42" i="2"/>
  <c r="F42" i="2"/>
  <c r="H43" i="2"/>
  <c r="F43" i="2"/>
  <c r="H44" i="2"/>
  <c r="F44" i="2"/>
  <c r="H45" i="2"/>
  <c r="F45" i="2"/>
  <c r="H46" i="2"/>
  <c r="F46" i="2"/>
  <c r="H47" i="2"/>
  <c r="F47" i="2"/>
  <c r="H48" i="2"/>
  <c r="F48" i="2"/>
  <c r="H49" i="2"/>
  <c r="F49" i="2"/>
  <c r="H50" i="2"/>
  <c r="F50" i="2"/>
  <c r="H51" i="2"/>
  <c r="F51" i="2"/>
  <c r="Z42" i="2"/>
  <c r="Z43" i="2"/>
  <c r="Z44" i="2"/>
  <c r="Z45" i="2"/>
  <c r="Z46" i="2"/>
  <c r="Z47" i="2"/>
  <c r="Z48" i="2"/>
  <c r="Z49" i="2"/>
  <c r="Z50" i="2"/>
  <c r="Z51" i="2"/>
  <c r="AA8" i="2"/>
  <c r="AA16" i="2"/>
  <c r="O42" i="2"/>
  <c r="X42" i="2" s="1"/>
  <c r="O43" i="2"/>
  <c r="O44" i="2"/>
  <c r="X44" i="2" s="1"/>
  <c r="O45" i="2"/>
  <c r="O46" i="2"/>
  <c r="X46" i="2" s="1"/>
  <c r="O47" i="2"/>
  <c r="O48" i="2"/>
  <c r="X48" i="2" s="1"/>
  <c r="O49" i="2"/>
  <c r="O50" i="2"/>
  <c r="X50" i="2" s="1"/>
  <c r="O51" i="2"/>
  <c r="U66" i="2"/>
  <c r="H7" i="2"/>
  <c r="H10" i="2"/>
  <c r="H13" i="2"/>
  <c r="H15" i="2"/>
  <c r="H21" i="2"/>
  <c r="J5" i="2"/>
  <c r="S5" i="2"/>
  <c r="AA5" i="2"/>
  <c r="S6" i="2"/>
  <c r="AA6" i="2"/>
  <c r="S7" i="2"/>
  <c r="Z7" i="2" s="1"/>
  <c r="J8" i="2"/>
  <c r="F8" i="2" s="1"/>
  <c r="S8" i="2"/>
  <c r="Z8" i="2" s="1"/>
  <c r="J9" i="2"/>
  <c r="H9" i="2" s="1"/>
  <c r="S9" i="2"/>
  <c r="S10" i="2"/>
  <c r="Z10" i="2" s="1"/>
  <c r="AA10" i="2"/>
  <c r="J11" i="2"/>
  <c r="H11" i="2" s="1"/>
  <c r="S11" i="2"/>
  <c r="J12" i="2"/>
  <c r="H12" i="2" s="1"/>
  <c r="S12" i="2"/>
  <c r="AA12" i="2"/>
  <c r="S13" i="2"/>
  <c r="Z13" i="2" s="1"/>
  <c r="S14" i="2"/>
  <c r="Z14" i="2" s="1"/>
  <c r="S15" i="2"/>
  <c r="Z15" i="2" s="1"/>
  <c r="J16" i="2"/>
  <c r="H16" i="2" s="1"/>
  <c r="S16" i="2"/>
  <c r="Z16" i="2" s="1"/>
  <c r="J17" i="2"/>
  <c r="H17" i="2" s="1"/>
  <c r="S17" i="2"/>
  <c r="Z17" i="2" s="1"/>
  <c r="AA17" i="2"/>
  <c r="J18" i="2"/>
  <c r="H18" i="2" s="1"/>
  <c r="S18" i="2"/>
  <c r="AA18" i="2"/>
  <c r="J19" i="2"/>
  <c r="H19" i="2" s="1"/>
  <c r="S19" i="2"/>
  <c r="O19" i="2" s="1"/>
  <c r="S21" i="2"/>
  <c r="Z21" i="2" s="1"/>
  <c r="AA21" i="2"/>
  <c r="Q23" i="2"/>
  <c r="Y23" i="2" s="1"/>
  <c r="Z25" i="2"/>
  <c r="Q25" i="2"/>
  <c r="Y25" i="2" s="1"/>
  <c r="Z28" i="2"/>
  <c r="Q28" i="2"/>
  <c r="Y28" i="2" s="1"/>
  <c r="Z30" i="2"/>
  <c r="Q30" i="2"/>
  <c r="Y30" i="2" s="1"/>
  <c r="F32" i="2"/>
  <c r="Z32" i="2"/>
  <c r="Q32" i="2"/>
  <c r="Y32" i="2" s="1"/>
  <c r="F34" i="2"/>
  <c r="Z34" i="2"/>
  <c r="Q34" i="2"/>
  <c r="Y34" i="2" s="1"/>
  <c r="F37" i="2"/>
  <c r="Z37" i="2"/>
  <c r="Q37" i="2"/>
  <c r="Y37" i="2" s="1"/>
  <c r="Q5" i="2"/>
  <c r="Q22" i="2"/>
  <c r="Y22" i="2" s="1"/>
  <c r="Z24" i="2"/>
  <c r="Q24" i="2"/>
  <c r="Y24" i="2" s="1"/>
  <c r="X25" i="2"/>
  <c r="Z27" i="2"/>
  <c r="Q27" i="2"/>
  <c r="X28" i="2"/>
  <c r="Q29" i="2"/>
  <c r="Z31" i="2"/>
  <c r="Z33" i="2"/>
  <c r="Q33" i="2"/>
  <c r="Y33" i="2" s="1"/>
  <c r="X34" i="2"/>
  <c r="Z36" i="2"/>
  <c r="Q36" i="2"/>
  <c r="Y36" i="2" s="1"/>
  <c r="Q38" i="2"/>
  <c r="Y38" i="2" s="1"/>
  <c r="Q39" i="2"/>
  <c r="Y39" i="2" s="1"/>
  <c r="Q40" i="2"/>
  <c r="Y40" i="2" s="1"/>
  <c r="Q41" i="2"/>
  <c r="Y41" i="2" s="1"/>
  <c r="Q42" i="2"/>
  <c r="Y42" i="2" s="1"/>
  <c r="Q43" i="2"/>
  <c r="Q44" i="2"/>
  <c r="Y44" i="2" s="1"/>
  <c r="Q45" i="2"/>
  <c r="Q46" i="2"/>
  <c r="Y46" i="2" s="1"/>
  <c r="Q47" i="2"/>
  <c r="Q48" i="2"/>
  <c r="Y48" i="2" s="1"/>
  <c r="Q49" i="2"/>
  <c r="Q50" i="2"/>
  <c r="Y50" i="2" s="1"/>
  <c r="Q51" i="2"/>
  <c r="J52" i="2"/>
  <c r="H52" i="2" s="1"/>
  <c r="AA52" i="2"/>
  <c r="S52" i="2"/>
  <c r="O52" i="2" s="1"/>
  <c r="J53" i="2"/>
  <c r="H53" i="2" s="1"/>
  <c r="AA53" i="2"/>
  <c r="S53" i="2"/>
  <c r="O53" i="2" s="1"/>
  <c r="J54" i="2"/>
  <c r="H54" i="2" s="1"/>
  <c r="AA54" i="2"/>
  <c r="S54" i="2"/>
  <c r="O54" i="2" s="1"/>
  <c r="J55" i="2"/>
  <c r="H55" i="2" s="1"/>
  <c r="AA55" i="2"/>
  <c r="S55" i="2"/>
  <c r="O55" i="2" s="1"/>
  <c r="J56" i="2"/>
  <c r="H56" i="2" s="1"/>
  <c r="AA56" i="2"/>
  <c r="S56" i="2"/>
  <c r="O56" i="2" s="1"/>
  <c r="J57" i="2"/>
  <c r="H57" i="2" s="1"/>
  <c r="AA57" i="2"/>
  <c r="S57" i="2"/>
  <c r="O57" i="2" s="1"/>
  <c r="J58" i="2"/>
  <c r="H58" i="2" s="1"/>
  <c r="AA58" i="2"/>
  <c r="S58" i="2"/>
  <c r="O58" i="2" s="1"/>
  <c r="J60" i="2"/>
  <c r="H60" i="2" s="1"/>
  <c r="AA60" i="2"/>
  <c r="S60" i="2"/>
  <c r="O60" i="2" s="1"/>
  <c r="F61" i="2"/>
  <c r="Z61" i="2"/>
  <c r="Q61" i="2"/>
  <c r="Y61" i="2" s="1"/>
  <c r="J62" i="2"/>
  <c r="H62" i="2" s="1"/>
  <c r="AA62" i="2"/>
  <c r="S62" i="2"/>
  <c r="O62" i="2"/>
  <c r="F63" i="2"/>
  <c r="Z63" i="2"/>
  <c r="Q63" i="2"/>
  <c r="Y63" i="2" s="1"/>
  <c r="X61" i="2"/>
  <c r="X63" i="2"/>
  <c r="F64" i="2"/>
  <c r="S64" i="2"/>
  <c r="O64" i="2" s="1"/>
  <c r="Q65" i="2"/>
  <c r="Y65" i="2" s="1"/>
  <c r="Z6" i="2" l="1"/>
  <c r="S26" i="2"/>
  <c r="J26" i="2"/>
  <c r="J35" i="2" s="1"/>
  <c r="J59" i="2" s="1"/>
  <c r="J66" i="2" s="1"/>
  <c r="Y51" i="2"/>
  <c r="Y49" i="2"/>
  <c r="Y47" i="2"/>
  <c r="Y45" i="2"/>
  <c r="Y43" i="2"/>
  <c r="Z38" i="2"/>
  <c r="Q31" i="2"/>
  <c r="Y31" i="2" s="1"/>
  <c r="Z29" i="2"/>
  <c r="Y27" i="2"/>
  <c r="Z22" i="2"/>
  <c r="X37" i="2"/>
  <c r="X32" i="2"/>
  <c r="Z23" i="2"/>
  <c r="AA26" i="2"/>
  <c r="AA35" i="2" s="1"/>
  <c r="H6" i="2"/>
  <c r="F6" i="2"/>
  <c r="Z18" i="2"/>
  <c r="O17" i="2"/>
  <c r="O8" i="2"/>
  <c r="X8" i="2" s="1"/>
  <c r="O5" i="2"/>
  <c r="S35" i="2"/>
  <c r="S59" i="2" s="1"/>
  <c r="X29" i="2"/>
  <c r="F5" i="2"/>
  <c r="H8" i="2"/>
  <c r="F57" i="2"/>
  <c r="X57" i="2" s="1"/>
  <c r="F55" i="2"/>
  <c r="X55" i="2" s="1"/>
  <c r="F53" i="2"/>
  <c r="X53" i="2" s="1"/>
  <c r="O15" i="2"/>
  <c r="X15" i="2" s="1"/>
  <c r="Z12" i="2"/>
  <c r="Z11" i="2"/>
  <c r="Z9" i="2"/>
  <c r="O6" i="2"/>
  <c r="H29" i="2"/>
  <c r="X41" i="2"/>
  <c r="X31" i="2"/>
  <c r="X22" i="2"/>
  <c r="Y29" i="2"/>
  <c r="F23" i="2"/>
  <c r="X23" i="2" s="1"/>
  <c r="O16" i="2"/>
  <c r="O9" i="2"/>
  <c r="O7" i="2"/>
  <c r="X7" i="2" s="1"/>
  <c r="X38" i="2"/>
  <c r="F19" i="2"/>
  <c r="X19" i="2" s="1"/>
  <c r="F16" i="2"/>
  <c r="F11" i="2"/>
  <c r="Q16" i="2"/>
  <c r="Y16" i="2" s="1"/>
  <c r="Q9" i="2"/>
  <c r="F18" i="2"/>
  <c r="F12" i="2"/>
  <c r="F17" i="2"/>
  <c r="X17" i="2" s="1"/>
  <c r="F9" i="2"/>
  <c r="AA59" i="2"/>
  <c r="AA66" i="2" s="1"/>
  <c r="X64" i="2"/>
  <c r="O13" i="2"/>
  <c r="X13" i="2" s="1"/>
  <c r="O12" i="2"/>
  <c r="X12" i="2" s="1"/>
  <c r="O11" i="2"/>
  <c r="X11" i="2" s="1"/>
  <c r="Q7" i="2"/>
  <c r="Y7" i="2" s="1"/>
  <c r="X51" i="2"/>
  <c r="X49" i="2"/>
  <c r="X47" i="2"/>
  <c r="X45" i="2"/>
  <c r="X43" i="2"/>
  <c r="Q13" i="2"/>
  <c r="Y13" i="2" s="1"/>
  <c r="Q11" i="2"/>
  <c r="Y11" i="2" s="1"/>
  <c r="Y9" i="2"/>
  <c r="Z62" i="2"/>
  <c r="Q62" i="2"/>
  <c r="Y62" i="2" s="1"/>
  <c r="F62" i="2"/>
  <c r="X62" i="2" s="1"/>
  <c r="Z60" i="2"/>
  <c r="Q60" i="2"/>
  <c r="Y60" i="2" s="1"/>
  <c r="F60" i="2"/>
  <c r="X60" i="2" s="1"/>
  <c r="Z58" i="2"/>
  <c r="Q58" i="2"/>
  <c r="Y58" i="2" s="1"/>
  <c r="F58" i="2"/>
  <c r="X58" i="2" s="1"/>
  <c r="Z56" i="2"/>
  <c r="Q56" i="2"/>
  <c r="Y56" i="2" s="1"/>
  <c r="F56" i="2"/>
  <c r="X56" i="2" s="1"/>
  <c r="Z54" i="2"/>
  <c r="Q54" i="2"/>
  <c r="Y54" i="2" s="1"/>
  <c r="F54" i="2"/>
  <c r="X54" i="2" s="1"/>
  <c r="Z52" i="2"/>
  <c r="Q52" i="2"/>
  <c r="Y52" i="2" s="1"/>
  <c r="F52" i="2"/>
  <c r="X52" i="2" s="1"/>
  <c r="O21" i="2"/>
  <c r="X21" i="2" s="1"/>
  <c r="Q19" i="2"/>
  <c r="Y19" i="2" s="1"/>
  <c r="Z19" i="2"/>
  <c r="O18" i="2"/>
  <c r="O14" i="2"/>
  <c r="X14" i="2" s="1"/>
  <c r="O10" i="2"/>
  <c r="X10" i="2" s="1"/>
  <c r="Z5" i="2"/>
  <c r="H5" i="2"/>
  <c r="Q15" i="2"/>
  <c r="Y15" i="2" s="1"/>
  <c r="Q14" i="2"/>
  <c r="Y14" i="2" s="1"/>
  <c r="Q8" i="2"/>
  <c r="Y8" i="2" s="1"/>
  <c r="Q21" i="2"/>
  <c r="Y21" i="2" s="1"/>
  <c r="Q18" i="2"/>
  <c r="Y18" i="2" s="1"/>
  <c r="Q12" i="2"/>
  <c r="Y12" i="2" s="1"/>
  <c r="Q10" i="2"/>
  <c r="Y10" i="2" s="1"/>
  <c r="Q6" i="2"/>
  <c r="Z64" i="2"/>
  <c r="Q64" i="2"/>
  <c r="Y64" i="2" s="1"/>
  <c r="Z57" i="2"/>
  <c r="Q57" i="2"/>
  <c r="Y57" i="2" s="1"/>
  <c r="Z55" i="2"/>
  <c r="Q55" i="2"/>
  <c r="Y55" i="2" s="1"/>
  <c r="Z53" i="2"/>
  <c r="Q53" i="2"/>
  <c r="Y53" i="2" s="1"/>
  <c r="X5" i="2"/>
  <c r="Q17" i="2"/>
  <c r="Y17" i="2" s="1"/>
  <c r="H26" i="2" l="1"/>
  <c r="H35" i="2" s="1"/>
  <c r="H59" i="2" s="1"/>
  <c r="H66" i="2" s="1"/>
  <c r="Y6" i="2"/>
  <c r="Y26" i="2" s="1"/>
  <c r="Q26" i="2"/>
  <c r="Q35" i="2" s="1"/>
  <c r="Q59" i="2" s="1"/>
  <c r="X6" i="2"/>
  <c r="O26" i="2"/>
  <c r="F26" i="2"/>
  <c r="Z26" i="2"/>
  <c r="Z35" i="2" s="1"/>
  <c r="F35" i="2"/>
  <c r="F59" i="2" s="1"/>
  <c r="F66" i="2" s="1"/>
  <c r="O35" i="2"/>
  <c r="O59" i="2" s="1"/>
  <c r="O66" i="2" s="1"/>
  <c r="X9" i="2"/>
  <c r="Y5" i="2"/>
  <c r="X16" i="2"/>
  <c r="X18" i="2"/>
  <c r="S66" i="2"/>
  <c r="Z59" i="2"/>
  <c r="Z66" i="2" s="1"/>
  <c r="X26" i="2" l="1"/>
  <c r="X35" i="2" s="1"/>
  <c r="AB35" i="2" s="1"/>
  <c r="Y35" i="2"/>
  <c r="X59" i="2"/>
  <c r="X66" i="2" s="1"/>
  <c r="Q66" i="2"/>
  <c r="Y59" i="2"/>
  <c r="Y66" i="2" s="1"/>
  <c r="W59" i="2" l="1"/>
  <c r="W66" i="2"/>
  <c r="E66" i="2"/>
  <c r="M66" i="2"/>
</calcChain>
</file>

<file path=xl/sharedStrings.xml><?xml version="1.0" encoding="utf-8"?>
<sst xmlns="http://schemas.openxmlformats.org/spreadsheetml/2006/main" count="98" uniqueCount="81">
  <si>
    <t>Численность 
проживающих собственников жилых помещений в многоквартирном доме</t>
  </si>
  <si>
    <t>ИТОГО:</t>
  </si>
  <si>
    <t>Федеральный 
бюджет</t>
  </si>
  <si>
    <t>Бюджет 
Удмуртской Республики</t>
  </si>
  <si>
    <t>Бюджет 
г. Сарапула</t>
  </si>
  <si>
    <t>Средства 
собственников</t>
  </si>
  <si>
    <t>№ 
п/п</t>
  </si>
  <si>
    <t>Адрес дома</t>
  </si>
  <si>
    <t>Объем работ 
по асфальт., 
кв.м.</t>
  </si>
  <si>
    <t xml:space="preserve">Всего,
в том числе
</t>
  </si>
  <si>
    <t>ул.Калинина, д.18</t>
  </si>
  <si>
    <t>ул. 20 лет Победы, д.11</t>
  </si>
  <si>
    <t>ул. Гоголя, д.75</t>
  </si>
  <si>
    <t>ул.Калинина, д.2</t>
  </si>
  <si>
    <t>ул. Калинина, д.6</t>
  </si>
  <si>
    <t>ул. Жуковского, д.16а</t>
  </si>
  <si>
    <t>ул. Ленина, д.1</t>
  </si>
  <si>
    <t>ул.Азина, д.45</t>
  </si>
  <si>
    <t>ул.Горького, д.34</t>
  </si>
  <si>
    <t>ул. Пугачева, д.141а</t>
  </si>
  <si>
    <t>ул. 1-я Дачная, д.34а</t>
  </si>
  <si>
    <t>ул. Гагарина, д.89</t>
  </si>
  <si>
    <t>ул.Амурская, д.81</t>
  </si>
  <si>
    <t>ул. Пугачева, д.62</t>
  </si>
  <si>
    <t>ул. Гоголя, д.73</t>
  </si>
  <si>
    <t>ул. Путейская, д.9</t>
  </si>
  <si>
    <t>ул. Вокзальная, д.8</t>
  </si>
  <si>
    <t>ул. Вокзальная, д.1</t>
  </si>
  <si>
    <t>ул. Ленина, д.11</t>
  </si>
  <si>
    <t>ул.Вокзальная,д.6</t>
  </si>
  <si>
    <t>ул. Азина, д.60</t>
  </si>
  <si>
    <t>ул.Вокзальная, д.4</t>
  </si>
  <si>
    <t>ул.Дальняя, д.43</t>
  </si>
  <si>
    <t>ул.Путейская, д.3</t>
  </si>
  <si>
    <t>ул. Ленина, д.4</t>
  </si>
  <si>
    <t>ул. Ленина, д.6</t>
  </si>
  <si>
    <t>ул. Седельникова, д.113</t>
  </si>
  <si>
    <t>ул. Озерная, д.18</t>
  </si>
  <si>
    <t>ул. Лесная, д.13</t>
  </si>
  <si>
    <t>ул. 1-я Дачная, д.36</t>
  </si>
  <si>
    <t>ул. К.Маркса, д.92</t>
  </si>
  <si>
    <t>ул. К.Маркса, д.92б</t>
  </si>
  <si>
    <t>ул.Калинина, д.22</t>
  </si>
  <si>
    <t>ул.Вокзальная, д.2</t>
  </si>
  <si>
    <t>ул. Озерная, д.20</t>
  </si>
  <si>
    <t>ул. Амурская, д.27</t>
  </si>
  <si>
    <t>ул. Лесная, д.1</t>
  </si>
  <si>
    <t>ул. Ленина, д.8</t>
  </si>
  <si>
    <t>ул.Декабристов, д.37</t>
  </si>
  <si>
    <t>ул.Азина, д.87</t>
  </si>
  <si>
    <t>ул. Азина, д.144</t>
  </si>
  <si>
    <t>ул.Электрозаводская, д.8</t>
  </si>
  <si>
    <t>ул.Чапаева, д.7</t>
  </si>
  <si>
    <t>ул. Гончарова, д.67</t>
  </si>
  <si>
    <t>ул. Дубровская, д.15</t>
  </si>
  <si>
    <t>ул. Ст.Разина, д.63</t>
  </si>
  <si>
    <t>ул. Фрунзе, д.14</t>
  </si>
  <si>
    <t>ул. Седельникова, д.99</t>
  </si>
  <si>
    <t>ул. Фрунзе, д.25</t>
  </si>
  <si>
    <t>ул.Вокзальная, д.3а</t>
  </si>
  <si>
    <t>ул.К.Маркса,д.44</t>
  </si>
  <si>
    <t>ул. Гоголя, д.93</t>
  </si>
  <si>
    <t>ул. Азина, д.142</t>
  </si>
  <si>
    <t>ул. Интернациональная, 
д.55</t>
  </si>
  <si>
    <t>ул. Интернациональная,
 д.57</t>
  </si>
  <si>
    <t>ИТОГО</t>
  </si>
  <si>
    <t xml:space="preserve">ИТОГО Стоимость работ по источникам финансирования, руб. </t>
  </si>
  <si>
    <t>20 лет Победы, 9</t>
  </si>
  <si>
    <t>ул. Интернациональная, 
д.59</t>
  </si>
  <si>
    <t>ПРОЕКТ 2018-2022гг.</t>
  </si>
  <si>
    <r>
      <t>Стоимость работ по источникам финансирования, руб. (</t>
    </r>
    <r>
      <rPr>
        <b/>
        <sz val="10"/>
        <color theme="1"/>
        <rFont val="Times New Roman"/>
        <family val="1"/>
        <charset val="204"/>
      </rPr>
      <t>минимальный перечень</t>
    </r>
    <r>
      <rPr>
        <sz val="10"/>
        <color theme="1"/>
        <rFont val="Times New Roman"/>
        <family val="1"/>
        <charset val="204"/>
      </rPr>
      <t>)</t>
    </r>
  </si>
  <si>
    <r>
      <t>Стоимость работ по источникам финансирования, руб. (</t>
    </r>
    <r>
      <rPr>
        <b/>
        <sz val="10"/>
        <color theme="1"/>
        <rFont val="Times New Roman"/>
        <family val="1"/>
        <charset val="204"/>
      </rPr>
      <t>дополнительный перечень</t>
    </r>
    <r>
      <rPr>
        <sz val="10"/>
        <color theme="1"/>
        <rFont val="Times New Roman"/>
        <family val="1"/>
        <charset val="204"/>
      </rPr>
      <t>)</t>
    </r>
  </si>
  <si>
    <t>Бюджеты всех уровней</t>
  </si>
  <si>
    <t>Средства собственников</t>
  </si>
  <si>
    <t>Объем финансирования, тыс.руб.</t>
  </si>
  <si>
    <t>Всего, 
в том числе</t>
  </si>
  <si>
    <t>Перечень территорий, 
подлежащих благоустройству в 2021 году в рамках комфортной городской среды</t>
  </si>
  <si>
    <t>ул.Ленина, д.8</t>
  </si>
  <si>
    <t>ул. Чапаева, д.7</t>
  </si>
  <si>
    <t>ул.Гончарова, д.67</t>
  </si>
  <si>
    <t>городской сад им.А.С. Пушкина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</si>
</sst>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0000%"/>
    <numFmt numFmtId="166" formatCode="#,##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/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3" fontId="5" fillId="0" borderId="0" xfId="0" applyNumberFormat="1" applyFont="1" applyBorder="1"/>
    <xf numFmtId="4" fontId="5" fillId="0" borderId="0" xfId="0" applyNumberFormat="1" applyFont="1" applyBorder="1"/>
    <xf numFmtId="164" fontId="5" fillId="0" borderId="0" xfId="0" applyNumberFormat="1" applyFont="1" applyBorder="1"/>
    <xf numFmtId="0" fontId="3" fillId="0" borderId="0" xfId="0" applyNumberFormat="1" applyFont="1" applyBorder="1"/>
    <xf numFmtId="4" fontId="4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8" fillId="0" borderId="1" xfId="0" applyNumberFormat="1" applyFont="1" applyFill="1" applyBorder="1"/>
    <xf numFmtId="3" fontId="8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/>
    <xf numFmtId="164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4" fontId="0" fillId="0" borderId="0" xfId="0" applyNumberFormat="1"/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center" vertical="top"/>
    </xf>
    <xf numFmtId="165" fontId="5" fillId="0" borderId="1" xfId="0" applyNumberFormat="1" applyFont="1" applyBorder="1" applyAlignment="1">
      <alignment horizontal="center" vertical="top"/>
    </xf>
    <xf numFmtId="4" fontId="1" fillId="4" borderId="1" xfId="0" applyNumberFormat="1" applyFont="1" applyFill="1" applyBorder="1" applyAlignment="1">
      <alignment horizontal="center" vertical="top"/>
    </xf>
    <xf numFmtId="0" fontId="0" fillId="0" borderId="0" xfId="0" applyFill="1"/>
    <xf numFmtId="0" fontId="11" fillId="0" borderId="0" xfId="0" applyFont="1" applyFill="1"/>
    <xf numFmtId="0" fontId="5" fillId="0" borderId="0" xfId="0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wrapText="1"/>
    </xf>
    <xf numFmtId="166" fontId="15" fillId="0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/>
    </xf>
    <xf numFmtId="166" fontId="0" fillId="0" borderId="0" xfId="0" applyNumberFormat="1" applyFill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2" fillId="0" borderId="0" xfId="0" applyFont="1" applyFill="1" applyAlignment="1">
      <alignment horizontal="center" wrapText="1"/>
    </xf>
    <xf numFmtId="0" fontId="10" fillId="0" borderId="0" xfId="0" applyFont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8"/>
  <sheetViews>
    <sheetView tabSelected="1" workbookViewId="0">
      <selection activeCell="D16" sqref="D16"/>
    </sheetView>
  </sheetViews>
  <sheetFormatPr defaultRowHeight="14.4" x14ac:dyDescent="0.3"/>
  <cols>
    <col min="1" max="1" width="7.88671875" style="56" customWidth="1"/>
    <col min="2" max="2" width="45.5546875" style="56" customWidth="1"/>
    <col min="3" max="3" width="15.6640625" style="56" customWidth="1"/>
    <col min="4" max="4" width="16.88671875" style="56" customWidth="1"/>
    <col min="5" max="5" width="15.21875" style="56" customWidth="1"/>
    <col min="6" max="16384" width="8.88671875" style="56"/>
  </cols>
  <sheetData>
    <row r="2" spans="1:5" ht="10.5" customHeight="1" x14ac:dyDescent="0.3"/>
    <row r="3" spans="1:5" ht="36.6" customHeight="1" x14ac:dyDescent="0.3">
      <c r="A3" s="75" t="s">
        <v>76</v>
      </c>
      <c r="B3" s="75"/>
      <c r="C3" s="75"/>
      <c r="D3" s="75"/>
      <c r="E3" s="75"/>
    </row>
    <row r="4" spans="1:5" ht="13.5" customHeight="1" x14ac:dyDescent="0.3">
      <c r="A4" s="57"/>
      <c r="B4" s="57"/>
      <c r="C4" s="57"/>
    </row>
    <row r="5" spans="1:5" ht="27.6" customHeight="1" x14ac:dyDescent="0.3">
      <c r="A5" s="70" t="s">
        <v>6</v>
      </c>
      <c r="B5" s="72" t="s">
        <v>7</v>
      </c>
      <c r="C5" s="74" t="s">
        <v>74</v>
      </c>
      <c r="D5" s="74"/>
      <c r="E5" s="74"/>
    </row>
    <row r="6" spans="1:5" ht="34.200000000000003" customHeight="1" x14ac:dyDescent="0.3">
      <c r="A6" s="71"/>
      <c r="B6" s="73"/>
      <c r="C6" s="65" t="s">
        <v>75</v>
      </c>
      <c r="D6" s="59" t="s">
        <v>72</v>
      </c>
      <c r="E6" s="59" t="s">
        <v>73</v>
      </c>
    </row>
    <row r="7" spans="1:5" ht="24" customHeight="1" x14ac:dyDescent="0.3">
      <c r="A7" s="60">
        <v>1</v>
      </c>
      <c r="B7" s="61" t="s">
        <v>40</v>
      </c>
      <c r="C7" s="66">
        <f t="shared" ref="C7:C15" si="0">D7+E7</f>
        <v>944.45589000000007</v>
      </c>
      <c r="D7" s="66">
        <f>768.55857+7.76322</f>
        <v>776.32179000000008</v>
      </c>
      <c r="E7" s="67">
        <v>168.13409999999999</v>
      </c>
    </row>
    <row r="8" spans="1:5" ht="24" customHeight="1" x14ac:dyDescent="0.3">
      <c r="A8" s="60">
        <f>A7+1</f>
        <v>2</v>
      </c>
      <c r="B8" s="62" t="s">
        <v>41</v>
      </c>
      <c r="C8" s="66">
        <f t="shared" si="0"/>
        <v>1186.4252799999999</v>
      </c>
      <c r="D8" s="68">
        <f>972.17581+9.81996</f>
        <v>981.99576999999999</v>
      </c>
      <c r="E8" s="68">
        <v>204.42950999999999</v>
      </c>
    </row>
    <row r="9" spans="1:5" ht="24" customHeight="1" x14ac:dyDescent="0.3">
      <c r="A9" s="60">
        <f t="shared" ref="A9:A14" si="1">A8+1</f>
        <v>3</v>
      </c>
      <c r="B9" s="61" t="s">
        <v>46</v>
      </c>
      <c r="C9" s="66">
        <f t="shared" si="0"/>
        <v>2349.1716900000001</v>
      </c>
      <c r="D9" s="68">
        <f>1976.82798+19.96796</f>
        <v>1996.79594</v>
      </c>
      <c r="E9" s="68">
        <v>352.37574999999998</v>
      </c>
    </row>
    <row r="10" spans="1:5" ht="24" customHeight="1" x14ac:dyDescent="0.3">
      <c r="A10" s="60">
        <f t="shared" si="1"/>
        <v>4</v>
      </c>
      <c r="B10" s="61" t="s">
        <v>77</v>
      </c>
      <c r="C10" s="66">
        <f t="shared" si="0"/>
        <v>4052.3274900000001</v>
      </c>
      <c r="D10" s="68">
        <f>3262.33029+32.95283</f>
        <v>3295.2831200000001</v>
      </c>
      <c r="E10" s="68">
        <v>757.04436999999996</v>
      </c>
    </row>
    <row r="11" spans="1:5" ht="24" customHeight="1" x14ac:dyDescent="0.3">
      <c r="A11" s="60">
        <f t="shared" si="1"/>
        <v>5</v>
      </c>
      <c r="B11" s="62" t="s">
        <v>78</v>
      </c>
      <c r="C11" s="66">
        <f t="shared" si="0"/>
        <v>2038.9330100000002</v>
      </c>
      <c r="D11" s="68">
        <f>1695.57669+17.12704</f>
        <v>1712.7037300000002</v>
      </c>
      <c r="E11" s="68">
        <v>326.22928000000002</v>
      </c>
    </row>
    <row r="12" spans="1:5" ht="24" customHeight="1" x14ac:dyDescent="0.3">
      <c r="A12" s="60">
        <f t="shared" si="1"/>
        <v>6</v>
      </c>
      <c r="B12" s="62" t="s">
        <v>54</v>
      </c>
      <c r="C12" s="66">
        <f t="shared" si="0"/>
        <v>4009.7385899999999</v>
      </c>
      <c r="D12" s="68">
        <f>3231.43991+32.64081</f>
        <v>3264.0807199999999</v>
      </c>
      <c r="E12" s="68">
        <v>745.65787</v>
      </c>
    </row>
    <row r="13" spans="1:5" ht="24" customHeight="1" x14ac:dyDescent="0.3">
      <c r="A13" s="60">
        <f t="shared" si="1"/>
        <v>7</v>
      </c>
      <c r="B13" s="61" t="s">
        <v>79</v>
      </c>
      <c r="C13" s="66">
        <f t="shared" si="0"/>
        <v>3073.4640999999997</v>
      </c>
      <c r="D13" s="68">
        <f>2566.81202+25.92739</f>
        <v>2592.7394099999997</v>
      </c>
      <c r="E13" s="68">
        <v>480.72469000000001</v>
      </c>
    </row>
    <row r="14" spans="1:5" ht="24" customHeight="1" x14ac:dyDescent="0.3">
      <c r="A14" s="60">
        <f t="shared" si="1"/>
        <v>8</v>
      </c>
      <c r="B14" s="61" t="s">
        <v>55</v>
      </c>
      <c r="C14" s="66">
        <f t="shared" si="0"/>
        <v>2754.1200299999996</v>
      </c>
      <c r="D14" s="68">
        <f>2317.59201+23.41002</f>
        <v>2341.0020299999996</v>
      </c>
      <c r="E14" s="68">
        <v>413.11799999999999</v>
      </c>
    </row>
    <row r="15" spans="1:5" ht="18" customHeight="1" x14ac:dyDescent="0.3">
      <c r="A15" s="63">
        <v>9</v>
      </c>
      <c r="B15" s="64" t="s">
        <v>80</v>
      </c>
      <c r="C15" s="66">
        <f t="shared" si="0"/>
        <v>24479.82</v>
      </c>
      <c r="D15" s="68">
        <v>24479.82</v>
      </c>
      <c r="E15" s="68">
        <v>0</v>
      </c>
    </row>
    <row r="16" spans="1:5" ht="18" customHeight="1" x14ac:dyDescent="0.3">
      <c r="A16" s="58"/>
      <c r="B16" s="58"/>
      <c r="D16" s="69"/>
      <c r="E16" s="69"/>
    </row>
    <row r="17" spans="1:2" ht="18" customHeight="1" x14ac:dyDescent="0.3">
      <c r="A17" s="58"/>
      <c r="B17" s="58"/>
    </row>
    <row r="18" spans="1:2" ht="18" customHeight="1" x14ac:dyDescent="0.3">
      <c r="A18" s="58"/>
      <c r="B18" s="58"/>
    </row>
  </sheetData>
  <mergeCells count="4">
    <mergeCell ref="A5:A6"/>
    <mergeCell ref="B5:B6"/>
    <mergeCell ref="C5:E5"/>
    <mergeCell ref="A3:E3"/>
  </mergeCells>
  <printOptions horizontalCentered="1"/>
  <pageMargins left="0.31496062992125984" right="0.31496062992125984" top="0.19685039370078741" bottom="0.15748031496062992" header="0.11811023622047245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topLeftCell="A53" zoomScaleNormal="100" workbookViewId="0">
      <selection activeCell="E59" sqref="E59"/>
    </sheetView>
  </sheetViews>
  <sheetFormatPr defaultRowHeight="14.4" x14ac:dyDescent="0.3"/>
  <cols>
    <col min="1" max="1" width="5.109375" customWidth="1"/>
    <col min="2" max="2" width="22" customWidth="1"/>
    <col min="3" max="3" width="10.44140625" customWidth="1"/>
    <col min="4" max="4" width="13.44140625" customWidth="1"/>
    <col min="5" max="5" width="15.6640625" customWidth="1"/>
    <col min="6" max="6" width="13.109375" customWidth="1"/>
    <col min="7" max="7" width="10.44140625" customWidth="1"/>
    <col min="8" max="8" width="12.6640625" customWidth="1"/>
    <col min="9" max="9" width="6.33203125" customWidth="1"/>
    <col min="10" max="10" width="15.109375" customWidth="1"/>
    <col min="11" max="11" width="11" customWidth="1"/>
    <col min="12" max="12" width="12.33203125" customWidth="1"/>
    <col min="13" max="13" width="8.88671875" customWidth="1"/>
    <col min="14" max="14" width="15.6640625" customWidth="1"/>
    <col min="15" max="15" width="11.109375" customWidth="1"/>
    <col min="17" max="17" width="11" customWidth="1"/>
    <col min="19" max="19" width="12" customWidth="1"/>
    <col min="20" max="20" width="12.33203125" customWidth="1"/>
    <col min="21" max="21" width="11.88671875" customWidth="1"/>
    <col min="23" max="23" width="12.88671875" customWidth="1"/>
    <col min="24" max="24" width="14.33203125" customWidth="1"/>
    <col min="25" max="25" width="12.5546875" customWidth="1"/>
    <col min="26" max="26" width="14.44140625" customWidth="1"/>
    <col min="27" max="27" width="13.5546875" customWidth="1"/>
    <col min="28" max="28" width="12.44140625" bestFit="1" customWidth="1"/>
  </cols>
  <sheetData>
    <row r="1" spans="1:27" ht="21.75" customHeight="1" x14ac:dyDescent="0.3">
      <c r="C1" s="76" t="s">
        <v>69</v>
      </c>
      <c r="D1" s="76"/>
      <c r="E1" s="76"/>
      <c r="F1" s="76"/>
      <c r="G1" s="76"/>
      <c r="H1" s="76"/>
    </row>
    <row r="2" spans="1:27" ht="13.5" customHeight="1" x14ac:dyDescent="0.3">
      <c r="C2" s="43"/>
      <c r="D2" s="43"/>
      <c r="E2" s="43"/>
      <c r="F2" s="43"/>
      <c r="G2" s="43"/>
      <c r="H2" s="43"/>
    </row>
    <row r="3" spans="1:27" ht="14.25" customHeight="1" x14ac:dyDescent="0.3">
      <c r="A3" s="77" t="s">
        <v>6</v>
      </c>
      <c r="B3" s="78" t="s">
        <v>7</v>
      </c>
      <c r="C3" s="77" t="s">
        <v>8</v>
      </c>
      <c r="D3" s="79" t="s">
        <v>0</v>
      </c>
      <c r="E3" s="81" t="s">
        <v>70</v>
      </c>
      <c r="F3" s="82"/>
      <c r="G3" s="82"/>
      <c r="H3" s="82"/>
      <c r="I3" s="82"/>
      <c r="J3" s="82"/>
      <c r="K3" s="82"/>
      <c r="L3" s="83"/>
      <c r="M3" s="6"/>
      <c r="N3" s="81" t="s">
        <v>71</v>
      </c>
      <c r="O3" s="82"/>
      <c r="P3" s="82"/>
      <c r="Q3" s="82"/>
      <c r="R3" s="82"/>
      <c r="S3" s="82"/>
      <c r="T3" s="82"/>
      <c r="U3" s="83"/>
      <c r="V3" s="6"/>
      <c r="W3" s="86" t="s">
        <v>66</v>
      </c>
      <c r="X3" s="87"/>
      <c r="Y3" s="87"/>
      <c r="Z3" s="87"/>
      <c r="AA3" s="88"/>
    </row>
    <row r="4" spans="1:27" ht="72" customHeight="1" x14ac:dyDescent="0.3">
      <c r="A4" s="78"/>
      <c r="B4" s="78"/>
      <c r="C4" s="77"/>
      <c r="D4" s="80"/>
      <c r="E4" s="7" t="s">
        <v>9</v>
      </c>
      <c r="F4" s="77" t="s">
        <v>2</v>
      </c>
      <c r="G4" s="78"/>
      <c r="H4" s="77" t="s">
        <v>3</v>
      </c>
      <c r="I4" s="78"/>
      <c r="J4" s="77" t="s">
        <v>4</v>
      </c>
      <c r="K4" s="78"/>
      <c r="L4" s="42" t="s">
        <v>5</v>
      </c>
      <c r="M4" s="5"/>
      <c r="N4" s="7" t="s">
        <v>9</v>
      </c>
      <c r="O4" s="77" t="s">
        <v>2</v>
      </c>
      <c r="P4" s="78"/>
      <c r="Q4" s="77" t="s">
        <v>3</v>
      </c>
      <c r="R4" s="78"/>
      <c r="S4" s="77" t="s">
        <v>4</v>
      </c>
      <c r="T4" s="78"/>
      <c r="U4" s="42" t="s">
        <v>5</v>
      </c>
      <c r="V4" s="5"/>
      <c r="W4" s="7" t="s">
        <v>9</v>
      </c>
      <c r="X4" s="42" t="s">
        <v>2</v>
      </c>
      <c r="Y4" s="42" t="s">
        <v>3</v>
      </c>
      <c r="Z4" s="42" t="s">
        <v>4</v>
      </c>
      <c r="AA4" s="42" t="s">
        <v>5</v>
      </c>
    </row>
    <row r="5" spans="1:27" ht="24" customHeight="1" x14ac:dyDescent="0.3">
      <c r="A5" s="1">
        <v>1</v>
      </c>
      <c r="B5" s="45" t="s">
        <v>10</v>
      </c>
      <c r="C5" s="20">
        <v>429</v>
      </c>
      <c r="D5" s="22"/>
      <c r="E5" s="38">
        <v>693133.26</v>
      </c>
      <c r="F5" s="14">
        <f>ROUND((E5-L5-J5)*G5,2)</f>
        <v>345738.36</v>
      </c>
      <c r="G5" s="15">
        <v>0.69</v>
      </c>
      <c r="H5" s="14">
        <f>ROUND((E5-L5-J5)*I5,2)</f>
        <v>155331.73000000001</v>
      </c>
      <c r="I5" s="15">
        <v>0.31</v>
      </c>
      <c r="J5" s="14">
        <f>ROUND((E5-L5)*K5,2)</f>
        <v>53436.52</v>
      </c>
      <c r="K5" s="16">
        <v>9.6367686999999994E-2</v>
      </c>
      <c r="L5" s="14">
        <f>ROUND(E5*M5,2)</f>
        <v>138626.65</v>
      </c>
      <c r="M5" s="15">
        <v>0.2</v>
      </c>
      <c r="N5" s="14">
        <v>340000</v>
      </c>
      <c r="O5" s="14">
        <f>ROUND((N5-U5-S5)*P5,2)</f>
        <v>105996.07</v>
      </c>
      <c r="P5" s="15">
        <v>0.69</v>
      </c>
      <c r="Q5" s="14">
        <f>ROUND((N5-U5-S5)*R5,2)</f>
        <v>47621.42</v>
      </c>
      <c r="R5" s="15">
        <v>0.31</v>
      </c>
      <c r="S5" s="14">
        <f>ROUND((N5-U5)*T5,2)</f>
        <v>16382.51</v>
      </c>
      <c r="T5" s="16">
        <v>9.6367686999999994E-2</v>
      </c>
      <c r="U5" s="14">
        <f>ROUND(N5*V5,2)</f>
        <v>170000</v>
      </c>
      <c r="V5" s="15">
        <v>0.5</v>
      </c>
      <c r="W5" s="14">
        <f>E5+N5</f>
        <v>1033133.26</v>
      </c>
      <c r="X5" s="14">
        <f>O5+F5</f>
        <v>451734.43</v>
      </c>
      <c r="Y5" s="14">
        <f>Q5+H5</f>
        <v>202953.15000000002</v>
      </c>
      <c r="Z5" s="14">
        <f>S5+J5</f>
        <v>69819.03</v>
      </c>
      <c r="AA5" s="14">
        <f>U5+L5</f>
        <v>308626.65000000002</v>
      </c>
    </row>
    <row r="6" spans="1:27" ht="24" customHeight="1" x14ac:dyDescent="0.3">
      <c r="A6" s="1">
        <f>A5+1</f>
        <v>2</v>
      </c>
      <c r="B6" s="46" t="s">
        <v>11</v>
      </c>
      <c r="C6" s="20">
        <v>288</v>
      </c>
      <c r="D6" s="22">
        <v>154</v>
      </c>
      <c r="E6" s="38">
        <v>523421.22</v>
      </c>
      <c r="F6" s="14">
        <f t="shared" ref="F6:F64" si="0">ROUND((E6-L6-J6)*G6,2)</f>
        <v>261085.15</v>
      </c>
      <c r="G6" s="15">
        <v>0.69</v>
      </c>
      <c r="H6" s="14">
        <f t="shared" ref="H6:H64" si="1">ROUND((E6-L6-J6)*I6,2)</f>
        <v>117299.12</v>
      </c>
      <c r="I6" s="15">
        <v>0.31</v>
      </c>
      <c r="J6" s="14">
        <f t="shared" ref="J6:J64" si="2">ROUND((E6-L6)*K6,2)</f>
        <v>40352.71</v>
      </c>
      <c r="K6" s="16">
        <v>9.6367686999999994E-2</v>
      </c>
      <c r="L6" s="14">
        <f t="shared" ref="L6:L64" si="3">ROUND(E6*M6,2)</f>
        <v>104684.24</v>
      </c>
      <c r="M6" s="15">
        <v>0.2</v>
      </c>
      <c r="N6" s="14"/>
      <c r="O6" s="14">
        <f t="shared" ref="O6:O58" si="4">ROUND((N6-U6-S6)*P6,2)</f>
        <v>0</v>
      </c>
      <c r="P6" s="15">
        <v>0.69</v>
      </c>
      <c r="Q6" s="14">
        <f t="shared" ref="Q6:Q58" si="5">ROUND((N6-U6-S6)*R6,2)</f>
        <v>0</v>
      </c>
      <c r="R6" s="15">
        <v>0.31</v>
      </c>
      <c r="S6" s="14">
        <f t="shared" ref="S6:S58" si="6">ROUND((N6-U6)*T6,2)</f>
        <v>0</v>
      </c>
      <c r="T6" s="16">
        <v>9.6367686999999994E-2</v>
      </c>
      <c r="U6" s="14">
        <f t="shared" ref="U6:U58" si="7">ROUND(N6*V6,2)</f>
        <v>0</v>
      </c>
      <c r="V6" s="15">
        <v>0</v>
      </c>
      <c r="W6" s="14">
        <f t="shared" ref="W6:W65" si="8">E6+N6</f>
        <v>523421.22</v>
      </c>
      <c r="X6" s="14">
        <f t="shared" ref="X6:X65" si="9">O6+F6</f>
        <v>261085.15</v>
      </c>
      <c r="Y6" s="14">
        <f t="shared" ref="Y6:Y65" si="10">Q6+H6</f>
        <v>117299.12</v>
      </c>
      <c r="Z6" s="14">
        <f t="shared" ref="Z6:Z65" si="11">S6+J6</f>
        <v>40352.71</v>
      </c>
      <c r="AA6" s="14">
        <f t="shared" ref="AA6:AA65" si="12">U6+L6</f>
        <v>104684.24</v>
      </c>
    </row>
    <row r="7" spans="1:27" ht="24" customHeight="1" x14ac:dyDescent="0.3">
      <c r="A7" s="1">
        <f t="shared" ref="A7:A58" si="13">A6+1</f>
        <v>3</v>
      </c>
      <c r="B7" s="45" t="s">
        <v>12</v>
      </c>
      <c r="C7" s="20">
        <v>1414</v>
      </c>
      <c r="D7" s="23">
        <v>117</v>
      </c>
      <c r="E7" s="38">
        <v>1508674.39</v>
      </c>
      <c r="F7" s="14">
        <f t="shared" si="0"/>
        <v>752534.38</v>
      </c>
      <c r="G7" s="15">
        <v>0.69</v>
      </c>
      <c r="H7" s="14">
        <f t="shared" si="1"/>
        <v>338095.16</v>
      </c>
      <c r="I7" s="15">
        <v>0.31</v>
      </c>
      <c r="J7" s="14">
        <f t="shared" si="2"/>
        <v>116309.97</v>
      </c>
      <c r="K7" s="16">
        <v>9.6367686999999994E-2</v>
      </c>
      <c r="L7" s="14">
        <f t="shared" si="3"/>
        <v>301734.88</v>
      </c>
      <c r="M7" s="15">
        <v>0.2</v>
      </c>
      <c r="N7" s="14"/>
      <c r="O7" s="14">
        <f t="shared" si="4"/>
        <v>0</v>
      </c>
      <c r="P7" s="15">
        <v>0.69</v>
      </c>
      <c r="Q7" s="14">
        <f t="shared" si="5"/>
        <v>0</v>
      </c>
      <c r="R7" s="15">
        <v>0.31</v>
      </c>
      <c r="S7" s="14">
        <f t="shared" si="6"/>
        <v>0</v>
      </c>
      <c r="T7" s="16">
        <v>9.6367686999999994E-2</v>
      </c>
      <c r="U7" s="14">
        <f t="shared" si="7"/>
        <v>0</v>
      </c>
      <c r="V7" s="15">
        <v>0</v>
      </c>
      <c r="W7" s="14">
        <f t="shared" si="8"/>
        <v>1508674.39</v>
      </c>
      <c r="X7" s="14">
        <f t="shared" si="9"/>
        <v>752534.38</v>
      </c>
      <c r="Y7" s="14">
        <f t="shared" si="10"/>
        <v>338095.16</v>
      </c>
      <c r="Z7" s="14">
        <f t="shared" si="11"/>
        <v>116309.97</v>
      </c>
      <c r="AA7" s="14">
        <f t="shared" si="12"/>
        <v>301734.88</v>
      </c>
    </row>
    <row r="8" spans="1:27" ht="24" customHeight="1" x14ac:dyDescent="0.3">
      <c r="A8" s="1">
        <f t="shared" si="13"/>
        <v>4</v>
      </c>
      <c r="B8" s="45" t="s">
        <v>13</v>
      </c>
      <c r="C8" s="20">
        <v>292</v>
      </c>
      <c r="D8" s="23">
        <v>276</v>
      </c>
      <c r="E8" s="38">
        <v>459614.29</v>
      </c>
      <c r="F8" s="14">
        <f t="shared" si="0"/>
        <v>229257.92</v>
      </c>
      <c r="G8" s="15">
        <v>0.69</v>
      </c>
      <c r="H8" s="14">
        <f t="shared" si="1"/>
        <v>102999.94</v>
      </c>
      <c r="I8" s="15">
        <v>0.31</v>
      </c>
      <c r="J8" s="14">
        <f t="shared" si="2"/>
        <v>35433.57</v>
      </c>
      <c r="K8" s="16">
        <v>9.6367686999999994E-2</v>
      </c>
      <c r="L8" s="14">
        <f t="shared" si="3"/>
        <v>91922.86</v>
      </c>
      <c r="M8" s="15">
        <v>0.2</v>
      </c>
      <c r="N8" s="14"/>
      <c r="O8" s="14">
        <f t="shared" si="4"/>
        <v>0</v>
      </c>
      <c r="P8" s="15">
        <v>0.69</v>
      </c>
      <c r="Q8" s="14">
        <f t="shared" si="5"/>
        <v>0</v>
      </c>
      <c r="R8" s="15">
        <v>0.31</v>
      </c>
      <c r="S8" s="14">
        <f t="shared" si="6"/>
        <v>0</v>
      </c>
      <c r="T8" s="16">
        <v>9.6367686999999994E-2</v>
      </c>
      <c r="U8" s="14">
        <f t="shared" si="7"/>
        <v>0</v>
      </c>
      <c r="V8" s="15">
        <v>0</v>
      </c>
      <c r="W8" s="14">
        <f t="shared" si="8"/>
        <v>459614.29</v>
      </c>
      <c r="X8" s="14">
        <f t="shared" si="9"/>
        <v>229257.92</v>
      </c>
      <c r="Y8" s="14">
        <f t="shared" si="10"/>
        <v>102999.94</v>
      </c>
      <c r="Z8" s="14">
        <f t="shared" si="11"/>
        <v>35433.57</v>
      </c>
      <c r="AA8" s="14">
        <f t="shared" si="12"/>
        <v>91922.86</v>
      </c>
    </row>
    <row r="9" spans="1:27" ht="24" customHeight="1" x14ac:dyDescent="0.3">
      <c r="A9" s="1">
        <f t="shared" si="13"/>
        <v>5</v>
      </c>
      <c r="B9" s="46" t="s">
        <v>14</v>
      </c>
      <c r="C9" s="20">
        <v>530</v>
      </c>
      <c r="D9" s="22">
        <v>162</v>
      </c>
      <c r="E9" s="38">
        <v>411459</v>
      </c>
      <c r="F9" s="14">
        <f t="shared" si="0"/>
        <v>205237.82</v>
      </c>
      <c r="G9" s="15">
        <v>0.69</v>
      </c>
      <c r="H9" s="14">
        <f t="shared" si="1"/>
        <v>92208.3</v>
      </c>
      <c r="I9" s="15">
        <v>0.31</v>
      </c>
      <c r="J9" s="14">
        <f t="shared" si="2"/>
        <v>31721.08</v>
      </c>
      <c r="K9" s="16">
        <v>9.6367686999999994E-2</v>
      </c>
      <c r="L9" s="14">
        <f t="shared" si="3"/>
        <v>82291.8</v>
      </c>
      <c r="M9" s="15">
        <v>0.2</v>
      </c>
      <c r="N9" s="14"/>
      <c r="O9" s="14">
        <f t="shared" si="4"/>
        <v>0</v>
      </c>
      <c r="P9" s="15">
        <v>0.69</v>
      </c>
      <c r="Q9" s="14">
        <f t="shared" si="5"/>
        <v>0</v>
      </c>
      <c r="R9" s="15">
        <v>0.31</v>
      </c>
      <c r="S9" s="14">
        <f t="shared" si="6"/>
        <v>0</v>
      </c>
      <c r="T9" s="16">
        <v>9.6367686999999994E-2</v>
      </c>
      <c r="U9" s="14">
        <f t="shared" si="7"/>
        <v>0</v>
      </c>
      <c r="V9" s="15">
        <v>0</v>
      </c>
      <c r="W9" s="14">
        <f t="shared" si="8"/>
        <v>411459</v>
      </c>
      <c r="X9" s="14">
        <f t="shared" si="9"/>
        <v>205237.82</v>
      </c>
      <c r="Y9" s="14">
        <f t="shared" si="10"/>
        <v>92208.3</v>
      </c>
      <c r="Z9" s="14">
        <f t="shared" si="11"/>
        <v>31721.08</v>
      </c>
      <c r="AA9" s="14">
        <f t="shared" si="12"/>
        <v>82291.8</v>
      </c>
    </row>
    <row r="10" spans="1:27" ht="24" customHeight="1" x14ac:dyDescent="0.3">
      <c r="A10" s="1">
        <f t="shared" si="13"/>
        <v>6</v>
      </c>
      <c r="B10" s="46" t="s">
        <v>15</v>
      </c>
      <c r="C10" s="20">
        <v>110.2</v>
      </c>
      <c r="D10" s="22">
        <v>145</v>
      </c>
      <c r="E10" s="38">
        <v>78664.06</v>
      </c>
      <c r="F10" s="14">
        <f t="shared" si="0"/>
        <v>40218.980000000003</v>
      </c>
      <c r="G10" s="15">
        <v>0.69</v>
      </c>
      <c r="H10" s="14">
        <f t="shared" si="1"/>
        <v>18069.400000000001</v>
      </c>
      <c r="I10" s="15">
        <v>0.31</v>
      </c>
      <c r="J10" s="14">
        <f t="shared" si="2"/>
        <v>6216.15</v>
      </c>
      <c r="K10" s="16">
        <v>9.6367686999999994E-2</v>
      </c>
      <c r="L10" s="14">
        <f t="shared" si="3"/>
        <v>14159.53</v>
      </c>
      <c r="M10" s="15">
        <v>0.18</v>
      </c>
      <c r="N10" s="14"/>
      <c r="O10" s="14">
        <f t="shared" si="4"/>
        <v>0</v>
      </c>
      <c r="P10" s="15">
        <v>0.69</v>
      </c>
      <c r="Q10" s="14">
        <f t="shared" si="5"/>
        <v>0</v>
      </c>
      <c r="R10" s="15">
        <v>0.31</v>
      </c>
      <c r="S10" s="14">
        <f t="shared" si="6"/>
        <v>0</v>
      </c>
      <c r="T10" s="16">
        <v>9.6367686999999994E-2</v>
      </c>
      <c r="U10" s="14">
        <f t="shared" si="7"/>
        <v>0</v>
      </c>
      <c r="V10" s="15">
        <v>0</v>
      </c>
      <c r="W10" s="14">
        <f t="shared" si="8"/>
        <v>78664.06</v>
      </c>
      <c r="X10" s="14">
        <f t="shared" si="9"/>
        <v>40218.980000000003</v>
      </c>
      <c r="Y10" s="14">
        <f t="shared" si="10"/>
        <v>18069.400000000001</v>
      </c>
      <c r="Z10" s="14">
        <f t="shared" si="11"/>
        <v>6216.15</v>
      </c>
      <c r="AA10" s="14">
        <f t="shared" si="12"/>
        <v>14159.53</v>
      </c>
    </row>
    <row r="11" spans="1:27" ht="24" customHeight="1" x14ac:dyDescent="0.3">
      <c r="A11" s="1">
        <f t="shared" si="13"/>
        <v>7</v>
      </c>
      <c r="B11" s="45" t="s">
        <v>16</v>
      </c>
      <c r="C11" s="20">
        <v>176.76</v>
      </c>
      <c r="D11" s="23">
        <v>94</v>
      </c>
      <c r="E11" s="38">
        <v>389540</v>
      </c>
      <c r="F11" s="14">
        <f t="shared" si="0"/>
        <v>194304.51</v>
      </c>
      <c r="G11" s="15">
        <v>0.69</v>
      </c>
      <c r="H11" s="14">
        <f t="shared" si="1"/>
        <v>87296.23</v>
      </c>
      <c r="I11" s="15">
        <v>0.31</v>
      </c>
      <c r="J11" s="14">
        <f t="shared" si="2"/>
        <v>30031.26</v>
      </c>
      <c r="K11" s="16">
        <v>9.6367686999999994E-2</v>
      </c>
      <c r="L11" s="14">
        <f t="shared" si="3"/>
        <v>77908</v>
      </c>
      <c r="M11" s="15">
        <v>0.2</v>
      </c>
      <c r="N11" s="14"/>
      <c r="O11" s="14">
        <f t="shared" si="4"/>
        <v>0</v>
      </c>
      <c r="P11" s="15">
        <v>0.69</v>
      </c>
      <c r="Q11" s="14">
        <f t="shared" si="5"/>
        <v>0</v>
      </c>
      <c r="R11" s="15">
        <v>0.31</v>
      </c>
      <c r="S11" s="14">
        <f t="shared" si="6"/>
        <v>0</v>
      </c>
      <c r="T11" s="16">
        <v>9.6367686999999994E-2</v>
      </c>
      <c r="U11" s="14">
        <f t="shared" si="7"/>
        <v>0</v>
      </c>
      <c r="V11" s="15">
        <v>0</v>
      </c>
      <c r="W11" s="14">
        <f t="shared" si="8"/>
        <v>389540</v>
      </c>
      <c r="X11" s="14">
        <f t="shared" si="9"/>
        <v>194304.51</v>
      </c>
      <c r="Y11" s="14">
        <f t="shared" si="10"/>
        <v>87296.23</v>
      </c>
      <c r="Z11" s="14">
        <f t="shared" si="11"/>
        <v>30031.26</v>
      </c>
      <c r="AA11" s="14">
        <f t="shared" si="12"/>
        <v>77908</v>
      </c>
    </row>
    <row r="12" spans="1:27" ht="24" customHeight="1" x14ac:dyDescent="0.3">
      <c r="A12" s="1">
        <f t="shared" si="13"/>
        <v>8</v>
      </c>
      <c r="B12" s="45" t="s">
        <v>17</v>
      </c>
      <c r="C12" s="20">
        <v>276</v>
      </c>
      <c r="D12" s="23">
        <v>276</v>
      </c>
      <c r="E12" s="38">
        <v>895795.72</v>
      </c>
      <c r="F12" s="14">
        <f t="shared" si="0"/>
        <v>446827.42</v>
      </c>
      <c r="G12" s="15">
        <v>0.69</v>
      </c>
      <c r="H12" s="14">
        <f t="shared" si="1"/>
        <v>200748.55</v>
      </c>
      <c r="I12" s="15">
        <v>0.31</v>
      </c>
      <c r="J12" s="14">
        <f t="shared" si="2"/>
        <v>69060.61</v>
      </c>
      <c r="K12" s="16">
        <v>9.6367686999999994E-2</v>
      </c>
      <c r="L12" s="14">
        <f t="shared" si="3"/>
        <v>179159.14</v>
      </c>
      <c r="M12" s="15">
        <v>0.2</v>
      </c>
      <c r="N12" s="14"/>
      <c r="O12" s="14">
        <f t="shared" si="4"/>
        <v>0</v>
      </c>
      <c r="P12" s="15">
        <v>0.69</v>
      </c>
      <c r="Q12" s="14">
        <f t="shared" si="5"/>
        <v>0</v>
      </c>
      <c r="R12" s="15">
        <v>0.31</v>
      </c>
      <c r="S12" s="14">
        <f t="shared" si="6"/>
        <v>0</v>
      </c>
      <c r="T12" s="16">
        <v>9.6367686999999994E-2</v>
      </c>
      <c r="U12" s="14">
        <f t="shared" si="7"/>
        <v>0</v>
      </c>
      <c r="V12" s="15">
        <v>0</v>
      </c>
      <c r="W12" s="14">
        <f t="shared" si="8"/>
        <v>895795.72</v>
      </c>
      <c r="X12" s="14">
        <f t="shared" si="9"/>
        <v>446827.42</v>
      </c>
      <c r="Y12" s="14">
        <f t="shared" si="10"/>
        <v>200748.55</v>
      </c>
      <c r="Z12" s="14">
        <f t="shared" si="11"/>
        <v>69060.61</v>
      </c>
      <c r="AA12" s="14">
        <f t="shared" si="12"/>
        <v>179159.14</v>
      </c>
    </row>
    <row r="13" spans="1:27" ht="24" customHeight="1" x14ac:dyDescent="0.3">
      <c r="A13" s="1">
        <f t="shared" si="13"/>
        <v>9</v>
      </c>
      <c r="B13" s="45" t="s">
        <v>18</v>
      </c>
      <c r="C13" s="20">
        <v>282</v>
      </c>
      <c r="D13" s="24">
        <v>45</v>
      </c>
      <c r="E13" s="38">
        <v>217402.26</v>
      </c>
      <c r="F13" s="14">
        <f t="shared" si="0"/>
        <v>111152.38</v>
      </c>
      <c r="G13" s="15">
        <v>0.69</v>
      </c>
      <c r="H13" s="14">
        <f t="shared" si="1"/>
        <v>49938.02</v>
      </c>
      <c r="I13" s="15">
        <v>0.31</v>
      </c>
      <c r="J13" s="14">
        <f t="shared" si="2"/>
        <v>17179.45</v>
      </c>
      <c r="K13" s="16">
        <v>9.6367686999999994E-2</v>
      </c>
      <c r="L13" s="14">
        <f t="shared" si="3"/>
        <v>39132.410000000003</v>
      </c>
      <c r="M13" s="15">
        <v>0.18</v>
      </c>
      <c r="N13" s="14"/>
      <c r="O13" s="14">
        <f t="shared" si="4"/>
        <v>0</v>
      </c>
      <c r="P13" s="15">
        <v>0.69</v>
      </c>
      <c r="Q13" s="14">
        <f t="shared" si="5"/>
        <v>0</v>
      </c>
      <c r="R13" s="15">
        <v>0.31</v>
      </c>
      <c r="S13" s="14">
        <f t="shared" si="6"/>
        <v>0</v>
      </c>
      <c r="T13" s="16">
        <v>9.6367686999999994E-2</v>
      </c>
      <c r="U13" s="14">
        <f t="shared" si="7"/>
        <v>0</v>
      </c>
      <c r="V13" s="15">
        <v>0</v>
      </c>
      <c r="W13" s="14">
        <f t="shared" si="8"/>
        <v>217402.26</v>
      </c>
      <c r="X13" s="14">
        <f t="shared" si="9"/>
        <v>111152.38</v>
      </c>
      <c r="Y13" s="14">
        <f t="shared" si="10"/>
        <v>49938.02</v>
      </c>
      <c r="Z13" s="14">
        <f t="shared" si="11"/>
        <v>17179.45</v>
      </c>
      <c r="AA13" s="14">
        <f t="shared" si="12"/>
        <v>39132.410000000003</v>
      </c>
    </row>
    <row r="14" spans="1:27" ht="33.75" customHeight="1" x14ac:dyDescent="0.3">
      <c r="A14" s="1">
        <f t="shared" si="13"/>
        <v>10</v>
      </c>
      <c r="B14" s="47" t="s">
        <v>68</v>
      </c>
      <c r="C14" s="31"/>
      <c r="D14" s="32">
        <v>224</v>
      </c>
      <c r="E14" s="41">
        <v>0</v>
      </c>
      <c r="F14" s="13">
        <f>ROUND((E14-L14-J14)*G14,2)</f>
        <v>0</v>
      </c>
      <c r="G14" s="34">
        <v>0.69</v>
      </c>
      <c r="H14" s="13">
        <f>ROUND((E14-L14-J14)*I14,2)</f>
        <v>0</v>
      </c>
      <c r="I14" s="34">
        <v>0.31</v>
      </c>
      <c r="J14" s="13">
        <f>ROUND((E14-L14)*K14,2)</f>
        <v>0</v>
      </c>
      <c r="K14" s="35">
        <v>9.6367686999999994E-2</v>
      </c>
      <c r="L14" s="13">
        <f>ROUND(E14*M14,2)</f>
        <v>0</v>
      </c>
      <c r="M14" s="34"/>
      <c r="N14" s="13">
        <v>773926</v>
      </c>
      <c r="O14" s="13">
        <f>ROUND((N14-U14-S14)*P14,2)</f>
        <v>236448.39</v>
      </c>
      <c r="P14" s="34">
        <v>0.69</v>
      </c>
      <c r="Q14" s="13">
        <f>ROUND((N14-U14-S14)*R14,2)</f>
        <v>106230.44</v>
      </c>
      <c r="R14" s="34">
        <v>0.31</v>
      </c>
      <c r="S14" s="13">
        <f>ROUND((N14-U14)*T14,2)</f>
        <v>36544.910000000003</v>
      </c>
      <c r="T14" s="35">
        <v>9.6367686999999994E-2</v>
      </c>
      <c r="U14" s="13">
        <f>ROUND(N14*V14,2)</f>
        <v>394702.26</v>
      </c>
      <c r="V14" s="34">
        <v>0.51</v>
      </c>
      <c r="W14" s="13">
        <f>E14+N14</f>
        <v>773926</v>
      </c>
      <c r="X14" s="14">
        <f>O14+F14</f>
        <v>236448.39</v>
      </c>
      <c r="Y14" s="14">
        <f>Q14+H14</f>
        <v>106230.44</v>
      </c>
      <c r="Z14" s="14">
        <f>S14+J14</f>
        <v>36544.910000000003</v>
      </c>
      <c r="AA14" s="14">
        <f>U14+L14</f>
        <v>394702.26</v>
      </c>
    </row>
    <row r="15" spans="1:27" ht="24" customHeight="1" x14ac:dyDescent="0.3">
      <c r="A15" s="1">
        <f t="shared" si="13"/>
        <v>11</v>
      </c>
      <c r="B15" s="45" t="s">
        <v>19</v>
      </c>
      <c r="C15" s="20">
        <v>174</v>
      </c>
      <c r="D15" s="23">
        <v>124</v>
      </c>
      <c r="E15" s="38">
        <v>430242.73</v>
      </c>
      <c r="F15" s="14">
        <f t="shared" si="0"/>
        <v>222655.02</v>
      </c>
      <c r="G15" s="15">
        <v>0.69</v>
      </c>
      <c r="H15" s="14">
        <f t="shared" si="1"/>
        <v>100033.41</v>
      </c>
      <c r="I15" s="15">
        <v>0.31</v>
      </c>
      <c r="J15" s="14">
        <f t="shared" si="2"/>
        <v>34413.040000000001</v>
      </c>
      <c r="K15" s="16">
        <v>9.6367686999999994E-2</v>
      </c>
      <c r="L15" s="14">
        <f t="shared" si="3"/>
        <v>73141.259999999995</v>
      </c>
      <c r="M15" s="15">
        <v>0.17</v>
      </c>
      <c r="N15" s="14"/>
      <c r="O15" s="14">
        <f t="shared" si="4"/>
        <v>0</v>
      </c>
      <c r="P15" s="15">
        <v>0.69</v>
      </c>
      <c r="Q15" s="14">
        <f t="shared" si="5"/>
        <v>0</v>
      </c>
      <c r="R15" s="15">
        <v>0.31</v>
      </c>
      <c r="S15" s="14">
        <f t="shared" si="6"/>
        <v>0</v>
      </c>
      <c r="T15" s="16">
        <v>9.6367686999999994E-2</v>
      </c>
      <c r="U15" s="14">
        <f t="shared" si="7"/>
        <v>0</v>
      </c>
      <c r="V15" s="15">
        <v>0</v>
      </c>
      <c r="W15" s="14">
        <f t="shared" si="8"/>
        <v>430242.73</v>
      </c>
      <c r="X15" s="14">
        <f t="shared" si="9"/>
        <v>222655.02</v>
      </c>
      <c r="Y15" s="14">
        <f t="shared" si="10"/>
        <v>100033.41</v>
      </c>
      <c r="Z15" s="14">
        <f t="shared" si="11"/>
        <v>34413.040000000001</v>
      </c>
      <c r="AA15" s="14">
        <f t="shared" si="12"/>
        <v>73141.259999999995</v>
      </c>
    </row>
    <row r="16" spans="1:27" ht="24" customHeight="1" x14ac:dyDescent="0.3">
      <c r="A16" s="1">
        <f t="shared" si="13"/>
        <v>12</v>
      </c>
      <c r="B16" s="45" t="s">
        <v>20</v>
      </c>
      <c r="C16" s="20">
        <v>325</v>
      </c>
      <c r="D16" s="24">
        <v>116</v>
      </c>
      <c r="E16" s="38">
        <v>326958.2</v>
      </c>
      <c r="F16" s="14">
        <f t="shared" si="0"/>
        <v>169204.22</v>
      </c>
      <c r="G16" s="15">
        <v>0.69</v>
      </c>
      <c r="H16" s="14">
        <f t="shared" si="1"/>
        <v>76019.289999999994</v>
      </c>
      <c r="I16" s="15">
        <v>0.31</v>
      </c>
      <c r="J16" s="14">
        <f t="shared" si="2"/>
        <v>26151.81</v>
      </c>
      <c r="K16" s="16">
        <v>9.6367686999999994E-2</v>
      </c>
      <c r="L16" s="14">
        <f t="shared" si="3"/>
        <v>55582.89</v>
      </c>
      <c r="M16" s="15">
        <v>0.17</v>
      </c>
      <c r="N16" s="14"/>
      <c r="O16" s="14">
        <f t="shared" si="4"/>
        <v>0</v>
      </c>
      <c r="P16" s="15">
        <v>0.69</v>
      </c>
      <c r="Q16" s="14">
        <f t="shared" si="5"/>
        <v>0</v>
      </c>
      <c r="R16" s="15">
        <v>0.31</v>
      </c>
      <c r="S16" s="14">
        <f t="shared" si="6"/>
        <v>0</v>
      </c>
      <c r="T16" s="16">
        <v>9.6367686999999994E-2</v>
      </c>
      <c r="U16" s="14">
        <f t="shared" si="7"/>
        <v>0</v>
      </c>
      <c r="V16" s="15">
        <v>0</v>
      </c>
      <c r="W16" s="14">
        <f t="shared" si="8"/>
        <v>326958.2</v>
      </c>
      <c r="X16" s="14">
        <f t="shared" si="9"/>
        <v>169204.22</v>
      </c>
      <c r="Y16" s="14">
        <f t="shared" si="10"/>
        <v>76019.289999999994</v>
      </c>
      <c r="Z16" s="14">
        <f t="shared" si="11"/>
        <v>26151.81</v>
      </c>
      <c r="AA16" s="14">
        <f t="shared" si="12"/>
        <v>55582.89</v>
      </c>
    </row>
    <row r="17" spans="1:27" ht="24" customHeight="1" x14ac:dyDescent="0.3">
      <c r="A17" s="1">
        <f t="shared" si="13"/>
        <v>13</v>
      </c>
      <c r="B17" s="45" t="s">
        <v>21</v>
      </c>
      <c r="C17" s="20">
        <v>850</v>
      </c>
      <c r="D17" s="25">
        <v>202</v>
      </c>
      <c r="E17" s="38">
        <v>638299</v>
      </c>
      <c r="F17" s="14">
        <f t="shared" si="0"/>
        <v>330326.26</v>
      </c>
      <c r="G17" s="15">
        <v>0.69</v>
      </c>
      <c r="H17" s="14">
        <f t="shared" si="1"/>
        <v>148407.45000000001</v>
      </c>
      <c r="I17" s="15">
        <v>0.31</v>
      </c>
      <c r="J17" s="14">
        <f t="shared" si="2"/>
        <v>51054.46</v>
      </c>
      <c r="K17" s="16">
        <v>9.6367686999999994E-2</v>
      </c>
      <c r="L17" s="14">
        <f t="shared" si="3"/>
        <v>108510.83</v>
      </c>
      <c r="M17" s="15">
        <v>0.17</v>
      </c>
      <c r="N17" s="14"/>
      <c r="O17" s="14">
        <f t="shared" si="4"/>
        <v>0</v>
      </c>
      <c r="P17" s="15">
        <v>0.69</v>
      </c>
      <c r="Q17" s="14">
        <f t="shared" si="5"/>
        <v>0</v>
      </c>
      <c r="R17" s="15">
        <v>0.31</v>
      </c>
      <c r="S17" s="14">
        <f t="shared" si="6"/>
        <v>0</v>
      </c>
      <c r="T17" s="16">
        <v>9.6367686999999994E-2</v>
      </c>
      <c r="U17" s="14">
        <f t="shared" si="7"/>
        <v>0</v>
      </c>
      <c r="V17" s="15">
        <v>0</v>
      </c>
      <c r="W17" s="14">
        <f t="shared" si="8"/>
        <v>638299</v>
      </c>
      <c r="X17" s="14">
        <f t="shared" si="9"/>
        <v>330326.26</v>
      </c>
      <c r="Y17" s="14">
        <f t="shared" si="10"/>
        <v>148407.45000000001</v>
      </c>
      <c r="Z17" s="14">
        <f t="shared" si="11"/>
        <v>51054.46</v>
      </c>
      <c r="AA17" s="14">
        <f t="shared" si="12"/>
        <v>108510.83</v>
      </c>
    </row>
    <row r="18" spans="1:27" ht="24" customHeight="1" x14ac:dyDescent="0.3">
      <c r="A18" s="1">
        <f t="shared" si="13"/>
        <v>14</v>
      </c>
      <c r="B18" s="45" t="s">
        <v>22</v>
      </c>
      <c r="C18" s="20">
        <v>606</v>
      </c>
      <c r="D18" s="22">
        <v>167</v>
      </c>
      <c r="E18" s="38">
        <v>660510.84</v>
      </c>
      <c r="F18" s="14">
        <f t="shared" si="0"/>
        <v>337702.79</v>
      </c>
      <c r="G18" s="15">
        <v>0.69</v>
      </c>
      <c r="H18" s="14">
        <f t="shared" si="1"/>
        <v>151721.54</v>
      </c>
      <c r="I18" s="15">
        <v>0.31</v>
      </c>
      <c r="J18" s="14">
        <f t="shared" si="2"/>
        <v>52194.559999999998</v>
      </c>
      <c r="K18" s="16">
        <v>9.6367686999999994E-2</v>
      </c>
      <c r="L18" s="14">
        <f t="shared" si="3"/>
        <v>118891.95</v>
      </c>
      <c r="M18" s="15">
        <v>0.18</v>
      </c>
      <c r="N18" s="14"/>
      <c r="O18" s="14">
        <f t="shared" si="4"/>
        <v>0</v>
      </c>
      <c r="P18" s="15">
        <v>0.69</v>
      </c>
      <c r="Q18" s="14">
        <f t="shared" si="5"/>
        <v>0</v>
      </c>
      <c r="R18" s="15">
        <v>0.31</v>
      </c>
      <c r="S18" s="14">
        <f t="shared" si="6"/>
        <v>0</v>
      </c>
      <c r="T18" s="16">
        <v>9.6367686999999994E-2</v>
      </c>
      <c r="U18" s="14">
        <f t="shared" si="7"/>
        <v>0</v>
      </c>
      <c r="V18" s="15">
        <v>0</v>
      </c>
      <c r="W18" s="14">
        <f t="shared" si="8"/>
        <v>660510.84</v>
      </c>
      <c r="X18" s="14">
        <f t="shared" si="9"/>
        <v>337702.79</v>
      </c>
      <c r="Y18" s="14">
        <f t="shared" si="10"/>
        <v>151721.54</v>
      </c>
      <c r="Z18" s="14">
        <f t="shared" si="11"/>
        <v>52194.559999999998</v>
      </c>
      <c r="AA18" s="14">
        <f t="shared" si="12"/>
        <v>118891.95</v>
      </c>
    </row>
    <row r="19" spans="1:27" ht="24" customHeight="1" x14ac:dyDescent="0.3">
      <c r="A19" s="1">
        <f t="shared" si="13"/>
        <v>15</v>
      </c>
      <c r="B19" s="48" t="s">
        <v>23</v>
      </c>
      <c r="C19" s="20">
        <v>951</v>
      </c>
      <c r="D19" s="22">
        <v>95</v>
      </c>
      <c r="E19" s="38">
        <v>1237913.74</v>
      </c>
      <c r="F19" s="14">
        <f t="shared" si="0"/>
        <v>632914.55000000005</v>
      </c>
      <c r="G19" s="15">
        <v>0.69</v>
      </c>
      <c r="H19" s="14">
        <f t="shared" si="1"/>
        <v>284352.90999999997</v>
      </c>
      <c r="I19" s="15">
        <v>0.31</v>
      </c>
      <c r="J19" s="14">
        <f t="shared" si="2"/>
        <v>97821.81</v>
      </c>
      <c r="K19" s="16">
        <v>9.6367686999999994E-2</v>
      </c>
      <c r="L19" s="14">
        <f t="shared" si="3"/>
        <v>222824.47</v>
      </c>
      <c r="M19" s="15">
        <v>0.18</v>
      </c>
      <c r="N19" s="14"/>
      <c r="O19" s="14">
        <f t="shared" si="4"/>
        <v>0</v>
      </c>
      <c r="P19" s="15">
        <v>0.69</v>
      </c>
      <c r="Q19" s="14">
        <f t="shared" si="5"/>
        <v>0</v>
      </c>
      <c r="R19" s="15">
        <v>0.31</v>
      </c>
      <c r="S19" s="14">
        <f t="shared" si="6"/>
        <v>0</v>
      </c>
      <c r="T19" s="16">
        <v>9.6367686999999994E-2</v>
      </c>
      <c r="U19" s="14">
        <f t="shared" si="7"/>
        <v>0</v>
      </c>
      <c r="V19" s="15">
        <v>0</v>
      </c>
      <c r="W19" s="14">
        <f t="shared" si="8"/>
        <v>1237913.74</v>
      </c>
      <c r="X19" s="14">
        <f t="shared" si="9"/>
        <v>632914.55000000005</v>
      </c>
      <c r="Y19" s="14">
        <f t="shared" si="10"/>
        <v>284352.90999999997</v>
      </c>
      <c r="Z19" s="14">
        <f t="shared" si="11"/>
        <v>97821.81</v>
      </c>
      <c r="AA19" s="14">
        <f t="shared" si="12"/>
        <v>222824.47</v>
      </c>
    </row>
    <row r="20" spans="1:27" ht="24" customHeight="1" x14ac:dyDescent="0.3">
      <c r="A20" s="1"/>
      <c r="B20" s="48"/>
      <c r="C20" s="20"/>
      <c r="D20" s="22"/>
      <c r="E20" s="38">
        <f>SUM(E5:E19)</f>
        <v>8471628.709999999</v>
      </c>
      <c r="F20" s="38">
        <f>SUM(F5:F19)</f>
        <v>4279159.76</v>
      </c>
      <c r="G20" s="15"/>
      <c r="H20" s="38">
        <f>SUM(H5:H19)</f>
        <v>1922521.0499999998</v>
      </c>
      <c r="I20" s="15"/>
      <c r="J20" s="38">
        <f>SUM(J5:J19)</f>
        <v>661377</v>
      </c>
      <c r="K20" s="16"/>
      <c r="L20" s="38">
        <f>SUM(L5:L19)</f>
        <v>1608570.91</v>
      </c>
      <c r="M20" s="15"/>
      <c r="N20" s="38">
        <f>SUM(N5:N19)</f>
        <v>1113926</v>
      </c>
      <c r="O20" s="38">
        <f>SUM(O5:O19)</f>
        <v>342444.46</v>
      </c>
      <c r="P20" s="15"/>
      <c r="Q20" s="38">
        <f>SUM(Q5:Q19)</f>
        <v>153851.85999999999</v>
      </c>
      <c r="R20" s="15"/>
      <c r="S20" s="38">
        <f>SUM(S5:S19)</f>
        <v>52927.420000000006</v>
      </c>
      <c r="T20" s="16"/>
      <c r="U20" s="14"/>
      <c r="V20" s="15"/>
      <c r="W20" s="55">
        <f>SUM(W5:W19)</f>
        <v>9585554.709999999</v>
      </c>
      <c r="X20" s="55">
        <f>SUM(X5:X19)</f>
        <v>4621604.22</v>
      </c>
      <c r="Y20" s="55">
        <f>SUM(Y5:Y19)</f>
        <v>2076372.9099999997</v>
      </c>
      <c r="Z20" s="55">
        <f>SUM(Z5:Z19)</f>
        <v>714304.41999999993</v>
      </c>
      <c r="AA20" s="55">
        <f>SUM(AA5:AA19)</f>
        <v>2173273.17</v>
      </c>
    </row>
    <row r="21" spans="1:27" ht="24" customHeight="1" x14ac:dyDescent="0.3">
      <c r="A21" s="1">
        <f>A19+1</f>
        <v>16</v>
      </c>
      <c r="B21" s="45" t="s">
        <v>24</v>
      </c>
      <c r="C21" s="20">
        <v>1105</v>
      </c>
      <c r="D21" s="22">
        <v>140</v>
      </c>
      <c r="E21" s="38">
        <v>1508936.09</v>
      </c>
      <c r="F21" s="14">
        <f t="shared" si="0"/>
        <v>771481.54</v>
      </c>
      <c r="G21" s="15">
        <v>0.69</v>
      </c>
      <c r="H21" s="14">
        <f t="shared" si="1"/>
        <v>346607.65</v>
      </c>
      <c r="I21" s="15">
        <v>0.31</v>
      </c>
      <c r="J21" s="14">
        <f t="shared" si="2"/>
        <v>119238.39999999999</v>
      </c>
      <c r="K21" s="16">
        <v>9.6367686999999994E-2</v>
      </c>
      <c r="L21" s="14">
        <f t="shared" si="3"/>
        <v>271608.5</v>
      </c>
      <c r="M21" s="15">
        <v>0.18</v>
      </c>
      <c r="N21" s="14"/>
      <c r="O21" s="14">
        <f t="shared" si="4"/>
        <v>0</v>
      </c>
      <c r="P21" s="15">
        <v>0.69</v>
      </c>
      <c r="Q21" s="14">
        <f t="shared" si="5"/>
        <v>0</v>
      </c>
      <c r="R21" s="15">
        <v>0.31</v>
      </c>
      <c r="S21" s="14">
        <f t="shared" si="6"/>
        <v>0</v>
      </c>
      <c r="T21" s="16">
        <v>9.6367686999999994E-2</v>
      </c>
      <c r="U21" s="14">
        <f t="shared" si="7"/>
        <v>0</v>
      </c>
      <c r="V21" s="15">
        <v>0</v>
      </c>
      <c r="W21" s="14">
        <f t="shared" si="8"/>
        <v>1508936.09</v>
      </c>
      <c r="X21" s="14">
        <f t="shared" si="9"/>
        <v>771481.54</v>
      </c>
      <c r="Y21" s="14">
        <f t="shared" si="10"/>
        <v>346607.65</v>
      </c>
      <c r="Z21" s="14">
        <f t="shared" si="11"/>
        <v>119238.39999999999</v>
      </c>
      <c r="AA21" s="14">
        <f t="shared" si="12"/>
        <v>271608.5</v>
      </c>
    </row>
    <row r="22" spans="1:27" ht="24" customHeight="1" x14ac:dyDescent="0.3">
      <c r="A22" s="1">
        <f t="shared" si="13"/>
        <v>17</v>
      </c>
      <c r="B22" s="46" t="s">
        <v>25</v>
      </c>
      <c r="C22" s="20">
        <v>2253</v>
      </c>
      <c r="D22" s="22">
        <v>211</v>
      </c>
      <c r="E22" s="38">
        <v>2545133.3199999998</v>
      </c>
      <c r="F22" s="14">
        <f t="shared" si="0"/>
        <v>1237787.18</v>
      </c>
      <c r="G22" s="15">
        <v>0.69</v>
      </c>
      <c r="H22" s="14">
        <f t="shared" si="1"/>
        <v>556107.29</v>
      </c>
      <c r="I22" s="15">
        <v>0.31</v>
      </c>
      <c r="J22" s="14">
        <f t="shared" si="2"/>
        <v>191309.52</v>
      </c>
      <c r="K22" s="16">
        <v>9.6367686999999994E-2</v>
      </c>
      <c r="L22" s="14">
        <f t="shared" si="3"/>
        <v>559929.32999999996</v>
      </c>
      <c r="M22" s="15">
        <v>0.22</v>
      </c>
      <c r="N22" s="14"/>
      <c r="O22" s="14">
        <f t="shared" si="4"/>
        <v>0</v>
      </c>
      <c r="P22" s="15">
        <v>0.69</v>
      </c>
      <c r="Q22" s="14">
        <f t="shared" si="5"/>
        <v>0</v>
      </c>
      <c r="R22" s="15">
        <v>0.31</v>
      </c>
      <c r="S22" s="14">
        <f t="shared" si="6"/>
        <v>0</v>
      </c>
      <c r="T22" s="16">
        <v>9.6367686999999994E-2</v>
      </c>
      <c r="U22" s="14">
        <f t="shared" si="7"/>
        <v>0</v>
      </c>
      <c r="V22" s="15">
        <v>0</v>
      </c>
      <c r="W22" s="14">
        <f t="shared" si="8"/>
        <v>2545133.3199999998</v>
      </c>
      <c r="X22" s="14">
        <f t="shared" si="9"/>
        <v>1237787.18</v>
      </c>
      <c r="Y22" s="14">
        <f t="shared" si="10"/>
        <v>556107.29</v>
      </c>
      <c r="Z22" s="14">
        <f t="shared" si="11"/>
        <v>191309.52</v>
      </c>
      <c r="AA22" s="14">
        <f t="shared" si="12"/>
        <v>559929.32999999996</v>
      </c>
    </row>
    <row r="23" spans="1:27" ht="24" customHeight="1" x14ac:dyDescent="0.3">
      <c r="A23" s="1">
        <f t="shared" si="13"/>
        <v>18</v>
      </c>
      <c r="B23" s="46" t="s">
        <v>26</v>
      </c>
      <c r="C23" s="20">
        <v>891</v>
      </c>
      <c r="D23" s="22">
        <v>147</v>
      </c>
      <c r="E23" s="38">
        <v>865538.36</v>
      </c>
      <c r="F23" s="14">
        <f t="shared" si="0"/>
        <v>442528.27</v>
      </c>
      <c r="G23" s="15">
        <v>0.69</v>
      </c>
      <c r="H23" s="14">
        <f t="shared" si="1"/>
        <v>198817.05</v>
      </c>
      <c r="I23" s="15">
        <v>0.31</v>
      </c>
      <c r="J23" s="14">
        <f t="shared" si="2"/>
        <v>68396.14</v>
      </c>
      <c r="K23" s="16">
        <v>9.6367686999999994E-2</v>
      </c>
      <c r="L23" s="14">
        <f t="shared" si="3"/>
        <v>155796.9</v>
      </c>
      <c r="M23" s="15">
        <v>0.18</v>
      </c>
      <c r="N23" s="14"/>
      <c r="O23" s="14">
        <f t="shared" si="4"/>
        <v>0</v>
      </c>
      <c r="P23" s="15">
        <v>0.69</v>
      </c>
      <c r="Q23" s="14">
        <f t="shared" si="5"/>
        <v>0</v>
      </c>
      <c r="R23" s="15">
        <v>0.31</v>
      </c>
      <c r="S23" s="14">
        <f t="shared" si="6"/>
        <v>0</v>
      </c>
      <c r="T23" s="16">
        <v>9.6367686999999994E-2</v>
      </c>
      <c r="U23" s="14">
        <f t="shared" si="7"/>
        <v>0</v>
      </c>
      <c r="V23" s="15">
        <v>0</v>
      </c>
      <c r="W23" s="14">
        <f t="shared" si="8"/>
        <v>865538.36</v>
      </c>
      <c r="X23" s="14">
        <f t="shared" si="9"/>
        <v>442528.27</v>
      </c>
      <c r="Y23" s="14">
        <f t="shared" si="10"/>
        <v>198817.05</v>
      </c>
      <c r="Z23" s="14">
        <f t="shared" si="11"/>
        <v>68396.14</v>
      </c>
      <c r="AA23" s="14">
        <f t="shared" si="12"/>
        <v>155796.9</v>
      </c>
    </row>
    <row r="24" spans="1:27" ht="24" customHeight="1" x14ac:dyDescent="0.3">
      <c r="A24" s="1">
        <f t="shared" si="13"/>
        <v>19</v>
      </c>
      <c r="B24" s="46" t="s">
        <v>27</v>
      </c>
      <c r="C24" s="20">
        <v>878</v>
      </c>
      <c r="D24" s="22">
        <v>166</v>
      </c>
      <c r="E24" s="38">
        <v>1096772.79</v>
      </c>
      <c r="F24" s="14">
        <f t="shared" si="0"/>
        <v>547075.79</v>
      </c>
      <c r="G24" s="15">
        <v>0.69</v>
      </c>
      <c r="H24" s="14">
        <f t="shared" si="1"/>
        <v>245787.67</v>
      </c>
      <c r="I24" s="15">
        <v>0.31</v>
      </c>
      <c r="J24" s="14">
        <f t="shared" si="2"/>
        <v>84554.77</v>
      </c>
      <c r="K24" s="16">
        <v>9.6367686999999994E-2</v>
      </c>
      <c r="L24" s="14">
        <f t="shared" si="3"/>
        <v>219354.56</v>
      </c>
      <c r="M24" s="15">
        <v>0.2</v>
      </c>
      <c r="N24" s="14"/>
      <c r="O24" s="14">
        <f t="shared" si="4"/>
        <v>0</v>
      </c>
      <c r="P24" s="15">
        <v>0.69</v>
      </c>
      <c r="Q24" s="14">
        <f t="shared" si="5"/>
        <v>0</v>
      </c>
      <c r="R24" s="15">
        <v>0.31</v>
      </c>
      <c r="S24" s="14">
        <f t="shared" si="6"/>
        <v>0</v>
      </c>
      <c r="T24" s="16">
        <v>9.6367686999999994E-2</v>
      </c>
      <c r="U24" s="14">
        <f t="shared" si="7"/>
        <v>0</v>
      </c>
      <c r="V24" s="15">
        <v>0</v>
      </c>
      <c r="W24" s="14">
        <f t="shared" si="8"/>
        <v>1096772.79</v>
      </c>
      <c r="X24" s="14">
        <f t="shared" si="9"/>
        <v>547075.79</v>
      </c>
      <c r="Y24" s="14">
        <f t="shared" si="10"/>
        <v>245787.67</v>
      </c>
      <c r="Z24" s="14">
        <f t="shared" si="11"/>
        <v>84554.77</v>
      </c>
      <c r="AA24" s="14">
        <f t="shared" si="12"/>
        <v>219354.56</v>
      </c>
    </row>
    <row r="25" spans="1:27" ht="24" customHeight="1" x14ac:dyDescent="0.3">
      <c r="A25" s="1">
        <f t="shared" si="13"/>
        <v>20</v>
      </c>
      <c r="B25" s="45" t="s">
        <v>28</v>
      </c>
      <c r="C25" s="20">
        <v>1571</v>
      </c>
      <c r="D25" s="25">
        <v>309</v>
      </c>
      <c r="E25" s="38">
        <v>2550296.7599999998</v>
      </c>
      <c r="F25" s="14">
        <f t="shared" si="0"/>
        <v>1272100.8700000001</v>
      </c>
      <c r="G25" s="15">
        <v>0.69</v>
      </c>
      <c r="H25" s="14">
        <f t="shared" si="1"/>
        <v>571523.57999999996</v>
      </c>
      <c r="I25" s="15">
        <v>0.31</v>
      </c>
      <c r="J25" s="14">
        <f t="shared" si="2"/>
        <v>196612.96</v>
      </c>
      <c r="K25" s="16">
        <v>9.6367686999999994E-2</v>
      </c>
      <c r="L25" s="14">
        <f t="shared" si="3"/>
        <v>510059.35</v>
      </c>
      <c r="M25" s="15">
        <v>0.2</v>
      </c>
      <c r="N25" s="14">
        <v>641703</v>
      </c>
      <c r="O25" s="14">
        <f t="shared" si="4"/>
        <v>200052.93</v>
      </c>
      <c r="P25" s="15">
        <v>0.69</v>
      </c>
      <c r="Q25" s="14">
        <f t="shared" si="5"/>
        <v>89878.85</v>
      </c>
      <c r="R25" s="15">
        <v>0.31</v>
      </c>
      <c r="S25" s="14">
        <f t="shared" si="6"/>
        <v>30919.72</v>
      </c>
      <c r="T25" s="16">
        <v>9.6367686999999994E-2</v>
      </c>
      <c r="U25" s="14">
        <f t="shared" si="7"/>
        <v>320851.5</v>
      </c>
      <c r="V25" s="15">
        <v>0.5</v>
      </c>
      <c r="W25" s="14">
        <f t="shared" si="8"/>
        <v>3191999.76</v>
      </c>
      <c r="X25" s="14">
        <f t="shared" si="9"/>
        <v>1472153.8</v>
      </c>
      <c r="Y25" s="14">
        <f t="shared" si="10"/>
        <v>661402.42999999993</v>
      </c>
      <c r="Z25" s="14">
        <f t="shared" si="11"/>
        <v>227532.68</v>
      </c>
      <c r="AA25" s="14">
        <f t="shared" si="12"/>
        <v>830910.85</v>
      </c>
    </row>
    <row r="26" spans="1:27" ht="24" customHeight="1" x14ac:dyDescent="0.3">
      <c r="A26" s="1"/>
      <c r="B26" s="45"/>
      <c r="C26" s="20"/>
      <c r="D26" s="25"/>
      <c r="E26" s="36">
        <f>SUM(E5:E25)</f>
        <v>25509934.739999995</v>
      </c>
      <c r="F26" s="36">
        <f>SUM(F5:F25)</f>
        <v>12829293.169999998</v>
      </c>
      <c r="G26" s="53"/>
      <c r="H26" s="36">
        <f>SUM(H5:H25)</f>
        <v>5763885.3399999989</v>
      </c>
      <c r="I26" s="53"/>
      <c r="J26" s="36">
        <f>SUM(J5:J25)</f>
        <v>1982865.7899999998</v>
      </c>
      <c r="K26" s="54"/>
      <c r="L26" s="36">
        <f>SUM(L5:L25)</f>
        <v>4933890.459999999</v>
      </c>
      <c r="M26" s="53"/>
      <c r="N26" s="36"/>
      <c r="O26" s="36">
        <f>SUM(O5:O25)</f>
        <v>884941.85000000009</v>
      </c>
      <c r="P26" s="53"/>
      <c r="Q26" s="36">
        <f>SUM(Q5:Q25)</f>
        <v>397582.56999999995</v>
      </c>
      <c r="R26" s="53"/>
      <c r="S26" s="36">
        <f>SUM(S5:S25)</f>
        <v>136774.56</v>
      </c>
      <c r="T26" s="54"/>
      <c r="U26" s="36">
        <f>SUM(U5:U25)</f>
        <v>885553.76</v>
      </c>
      <c r="V26" s="53"/>
      <c r="W26" s="36">
        <f>SUM(W5:W25)</f>
        <v>28379489.739999995</v>
      </c>
      <c r="X26" s="36">
        <f>SUM(X5:X25)</f>
        <v>13714235.02</v>
      </c>
      <c r="Y26" s="36">
        <f>SUM(Y5:Y25)</f>
        <v>6161467.9099999992</v>
      </c>
      <c r="Z26" s="36">
        <f>SUM(Z5:Z25)</f>
        <v>2119640.3499999996</v>
      </c>
      <c r="AA26" s="36">
        <f>SUM(AA5:AA25)</f>
        <v>6384146.4799999995</v>
      </c>
    </row>
    <row r="27" spans="1:27" ht="24" customHeight="1" x14ac:dyDescent="0.3">
      <c r="A27" s="1">
        <f>A25+1</f>
        <v>21</v>
      </c>
      <c r="B27" s="45" t="s">
        <v>29</v>
      </c>
      <c r="C27" s="20">
        <v>710</v>
      </c>
      <c r="D27" s="24">
        <v>138</v>
      </c>
      <c r="E27" s="38">
        <v>936847.58</v>
      </c>
      <c r="F27" s="14">
        <f t="shared" si="0"/>
        <v>478986.9</v>
      </c>
      <c r="G27" s="15">
        <v>0.69</v>
      </c>
      <c r="H27" s="14">
        <f t="shared" si="1"/>
        <v>215197.02</v>
      </c>
      <c r="I27" s="15">
        <v>0.31</v>
      </c>
      <c r="J27" s="14">
        <f t="shared" si="2"/>
        <v>74031.100000000006</v>
      </c>
      <c r="K27" s="16">
        <v>9.6367686999999994E-2</v>
      </c>
      <c r="L27" s="14">
        <f t="shared" si="3"/>
        <v>168632.56</v>
      </c>
      <c r="M27" s="15">
        <v>0.18</v>
      </c>
      <c r="N27" s="14"/>
      <c r="O27" s="14">
        <f t="shared" si="4"/>
        <v>0</v>
      </c>
      <c r="P27" s="15">
        <v>0.69</v>
      </c>
      <c r="Q27" s="14">
        <f t="shared" si="5"/>
        <v>0</v>
      </c>
      <c r="R27" s="15">
        <v>0.31</v>
      </c>
      <c r="S27" s="14">
        <f t="shared" si="6"/>
        <v>0</v>
      </c>
      <c r="T27" s="16">
        <v>9.6367686999999994E-2</v>
      </c>
      <c r="U27" s="14">
        <f t="shared" si="7"/>
        <v>0</v>
      </c>
      <c r="V27" s="15">
        <v>0</v>
      </c>
      <c r="W27" s="14">
        <f t="shared" si="8"/>
        <v>936847.58</v>
      </c>
      <c r="X27" s="14">
        <f t="shared" si="9"/>
        <v>478986.9</v>
      </c>
      <c r="Y27" s="14">
        <f t="shared" si="10"/>
        <v>215197.02</v>
      </c>
      <c r="Z27" s="14">
        <f t="shared" si="11"/>
        <v>74031.100000000006</v>
      </c>
      <c r="AA27" s="14">
        <f t="shared" si="12"/>
        <v>168632.56</v>
      </c>
    </row>
    <row r="28" spans="1:27" ht="24" customHeight="1" x14ac:dyDescent="0.3">
      <c r="A28" s="1">
        <f t="shared" si="13"/>
        <v>22</v>
      </c>
      <c r="B28" s="45" t="s">
        <v>30</v>
      </c>
      <c r="C28" s="20">
        <v>1046</v>
      </c>
      <c r="D28" s="26">
        <v>96</v>
      </c>
      <c r="E28" s="38">
        <v>1308890</v>
      </c>
      <c r="F28" s="14">
        <f t="shared" si="0"/>
        <v>652880.93000000005</v>
      </c>
      <c r="G28" s="15">
        <v>0.69</v>
      </c>
      <c r="H28" s="14">
        <f t="shared" si="1"/>
        <v>293323.31</v>
      </c>
      <c r="I28" s="15">
        <v>0.31</v>
      </c>
      <c r="J28" s="14">
        <f t="shared" si="2"/>
        <v>100907.76</v>
      </c>
      <c r="K28" s="16">
        <v>9.6367686999999994E-2</v>
      </c>
      <c r="L28" s="14">
        <f t="shared" si="3"/>
        <v>261778</v>
      </c>
      <c r="M28" s="15">
        <v>0.2</v>
      </c>
      <c r="N28" s="14">
        <v>191079.98</v>
      </c>
      <c r="O28" s="14">
        <f t="shared" si="4"/>
        <v>59569.78</v>
      </c>
      <c r="P28" s="15">
        <v>0.69</v>
      </c>
      <c r="Q28" s="14">
        <f t="shared" si="5"/>
        <v>26763.24</v>
      </c>
      <c r="R28" s="15">
        <v>0.31</v>
      </c>
      <c r="S28" s="14">
        <f t="shared" si="6"/>
        <v>9206.9699999999993</v>
      </c>
      <c r="T28" s="16">
        <v>9.6367686999999994E-2</v>
      </c>
      <c r="U28" s="14">
        <f t="shared" si="7"/>
        <v>95539.99</v>
      </c>
      <c r="V28" s="15">
        <v>0.5</v>
      </c>
      <c r="W28" s="14">
        <f t="shared" si="8"/>
        <v>1499969.98</v>
      </c>
      <c r="X28" s="14">
        <f t="shared" si="9"/>
        <v>712450.71000000008</v>
      </c>
      <c r="Y28" s="14">
        <f t="shared" si="10"/>
        <v>320086.55</v>
      </c>
      <c r="Z28" s="14">
        <f t="shared" si="11"/>
        <v>110114.73</v>
      </c>
      <c r="AA28" s="14">
        <f t="shared" si="12"/>
        <v>357317.99</v>
      </c>
    </row>
    <row r="29" spans="1:27" ht="24" customHeight="1" x14ac:dyDescent="0.3">
      <c r="A29" s="1">
        <f t="shared" si="13"/>
        <v>23</v>
      </c>
      <c r="B29" s="45" t="s">
        <v>31</v>
      </c>
      <c r="C29" s="20">
        <v>1043</v>
      </c>
      <c r="D29" s="23">
        <v>128</v>
      </c>
      <c r="E29" s="38">
        <v>1404637</v>
      </c>
      <c r="F29" s="14">
        <f t="shared" si="0"/>
        <v>726914.01</v>
      </c>
      <c r="G29" s="15">
        <v>0.69</v>
      </c>
      <c r="H29" s="14">
        <f t="shared" si="1"/>
        <v>326584.56</v>
      </c>
      <c r="I29" s="15">
        <v>0.31</v>
      </c>
      <c r="J29" s="14">
        <f t="shared" si="2"/>
        <v>112350.14</v>
      </c>
      <c r="K29" s="16">
        <v>9.6367686999999994E-2</v>
      </c>
      <c r="L29" s="14">
        <f t="shared" si="3"/>
        <v>238788.29</v>
      </c>
      <c r="M29" s="15">
        <v>0.17</v>
      </c>
      <c r="N29" s="14"/>
      <c r="O29" s="14">
        <f t="shared" si="4"/>
        <v>0</v>
      </c>
      <c r="P29" s="15">
        <v>0.69</v>
      </c>
      <c r="Q29" s="14">
        <f t="shared" si="5"/>
        <v>0</v>
      </c>
      <c r="R29" s="15">
        <v>0.31</v>
      </c>
      <c r="S29" s="14">
        <f t="shared" si="6"/>
        <v>0</v>
      </c>
      <c r="T29" s="16">
        <v>9.6367686999999994E-2</v>
      </c>
      <c r="U29" s="14">
        <f t="shared" si="7"/>
        <v>0</v>
      </c>
      <c r="V29" s="15">
        <v>0</v>
      </c>
      <c r="W29" s="14">
        <f t="shared" si="8"/>
        <v>1404637</v>
      </c>
      <c r="X29" s="14">
        <f t="shared" si="9"/>
        <v>726914.01</v>
      </c>
      <c r="Y29" s="14">
        <f t="shared" si="10"/>
        <v>326584.56</v>
      </c>
      <c r="Z29" s="14">
        <f t="shared" si="11"/>
        <v>112350.14</v>
      </c>
      <c r="AA29" s="14">
        <f t="shared" si="12"/>
        <v>238788.29</v>
      </c>
    </row>
    <row r="30" spans="1:27" ht="24" customHeight="1" x14ac:dyDescent="0.3">
      <c r="A30" s="1">
        <f t="shared" si="13"/>
        <v>24</v>
      </c>
      <c r="B30" s="45" t="s">
        <v>32</v>
      </c>
      <c r="C30" s="20">
        <v>2281</v>
      </c>
      <c r="D30" s="22">
        <v>193</v>
      </c>
      <c r="E30" s="38">
        <v>2009681.96</v>
      </c>
      <c r="F30" s="14">
        <f t="shared" si="0"/>
        <v>1065091.96</v>
      </c>
      <c r="G30" s="15">
        <v>0.69</v>
      </c>
      <c r="H30" s="14">
        <f t="shared" si="1"/>
        <v>478519.57</v>
      </c>
      <c r="I30" s="15">
        <v>0.31</v>
      </c>
      <c r="J30" s="14">
        <f t="shared" si="2"/>
        <v>164618.14000000001</v>
      </c>
      <c r="K30" s="16">
        <v>9.6367686999999994E-2</v>
      </c>
      <c r="L30" s="14">
        <f t="shared" si="3"/>
        <v>301452.28999999998</v>
      </c>
      <c r="M30" s="15">
        <v>0.15</v>
      </c>
      <c r="N30" s="14">
        <v>300000</v>
      </c>
      <c r="O30" s="14">
        <f t="shared" si="4"/>
        <v>93525.95</v>
      </c>
      <c r="P30" s="15">
        <v>0.69</v>
      </c>
      <c r="Q30" s="14">
        <f t="shared" si="5"/>
        <v>42018.9</v>
      </c>
      <c r="R30" s="15">
        <v>0.31</v>
      </c>
      <c r="S30" s="14">
        <f t="shared" si="6"/>
        <v>14455.15</v>
      </c>
      <c r="T30" s="16">
        <v>9.6367686999999994E-2</v>
      </c>
      <c r="U30" s="14">
        <f t="shared" si="7"/>
        <v>150000</v>
      </c>
      <c r="V30" s="15">
        <v>0.5</v>
      </c>
      <c r="W30" s="14">
        <f t="shared" si="8"/>
        <v>2309681.96</v>
      </c>
      <c r="X30" s="14">
        <f t="shared" si="9"/>
        <v>1158617.9099999999</v>
      </c>
      <c r="Y30" s="14">
        <f t="shared" si="10"/>
        <v>520538.47000000003</v>
      </c>
      <c r="Z30" s="14">
        <f t="shared" si="11"/>
        <v>179073.29</v>
      </c>
      <c r="AA30" s="14">
        <f t="shared" si="12"/>
        <v>451452.29</v>
      </c>
    </row>
    <row r="31" spans="1:27" ht="24" customHeight="1" x14ac:dyDescent="0.3">
      <c r="A31" s="1">
        <f t="shared" si="13"/>
        <v>25</v>
      </c>
      <c r="B31" s="45" t="s">
        <v>33</v>
      </c>
      <c r="C31" s="20">
        <v>1429</v>
      </c>
      <c r="D31" s="23">
        <v>159</v>
      </c>
      <c r="E31" s="38">
        <v>1684906.45</v>
      </c>
      <c r="F31" s="14">
        <f t="shared" si="0"/>
        <v>871956.31</v>
      </c>
      <c r="G31" s="15">
        <v>0.69</v>
      </c>
      <c r="H31" s="14">
        <f t="shared" si="1"/>
        <v>391748.49</v>
      </c>
      <c r="I31" s="15">
        <v>0.31</v>
      </c>
      <c r="J31" s="14">
        <f t="shared" si="2"/>
        <v>134767.54999999999</v>
      </c>
      <c r="K31" s="16">
        <v>9.6367686999999994E-2</v>
      </c>
      <c r="L31" s="14">
        <f t="shared" si="3"/>
        <v>286434.09999999998</v>
      </c>
      <c r="M31" s="15">
        <v>0.17</v>
      </c>
      <c r="N31" s="14"/>
      <c r="O31" s="14">
        <f t="shared" si="4"/>
        <v>0</v>
      </c>
      <c r="P31" s="15">
        <v>0.69</v>
      </c>
      <c r="Q31" s="14">
        <f t="shared" si="5"/>
        <v>0</v>
      </c>
      <c r="R31" s="15">
        <v>0.31</v>
      </c>
      <c r="S31" s="14">
        <f t="shared" si="6"/>
        <v>0</v>
      </c>
      <c r="T31" s="16">
        <v>9.6367686999999994E-2</v>
      </c>
      <c r="U31" s="14">
        <f t="shared" si="7"/>
        <v>0</v>
      </c>
      <c r="V31" s="15">
        <v>0</v>
      </c>
      <c r="W31" s="14">
        <f t="shared" si="8"/>
        <v>1684906.45</v>
      </c>
      <c r="X31" s="14">
        <f t="shared" si="9"/>
        <v>871956.31</v>
      </c>
      <c r="Y31" s="14">
        <f t="shared" si="10"/>
        <v>391748.49</v>
      </c>
      <c r="Z31" s="14">
        <f t="shared" si="11"/>
        <v>134767.54999999999</v>
      </c>
      <c r="AA31" s="14">
        <f t="shared" si="12"/>
        <v>286434.09999999998</v>
      </c>
    </row>
    <row r="32" spans="1:27" ht="24" customHeight="1" x14ac:dyDescent="0.3">
      <c r="A32" s="1">
        <f>A31+1</f>
        <v>26</v>
      </c>
      <c r="B32" s="46" t="s">
        <v>34</v>
      </c>
      <c r="C32" s="20">
        <v>1663</v>
      </c>
      <c r="D32" s="22">
        <v>111</v>
      </c>
      <c r="E32" s="38">
        <v>2125968</v>
      </c>
      <c r="F32" s="14">
        <f t="shared" si="0"/>
        <v>1100210.18</v>
      </c>
      <c r="G32" s="15">
        <v>0.69</v>
      </c>
      <c r="H32" s="14">
        <f t="shared" si="1"/>
        <v>494297.33</v>
      </c>
      <c r="I32" s="15">
        <v>0.31</v>
      </c>
      <c r="J32" s="14">
        <f t="shared" si="2"/>
        <v>170045.93</v>
      </c>
      <c r="K32" s="16">
        <v>9.6367686999999994E-2</v>
      </c>
      <c r="L32" s="14">
        <f t="shared" si="3"/>
        <v>361414.56</v>
      </c>
      <c r="M32" s="15">
        <v>0.17</v>
      </c>
      <c r="N32" s="14">
        <v>52000</v>
      </c>
      <c r="O32" s="14">
        <f t="shared" si="4"/>
        <v>26910.53</v>
      </c>
      <c r="P32" s="15">
        <v>0.69</v>
      </c>
      <c r="Q32" s="14">
        <f t="shared" si="5"/>
        <v>12090.24</v>
      </c>
      <c r="R32" s="15">
        <v>0.31</v>
      </c>
      <c r="S32" s="14">
        <f t="shared" si="6"/>
        <v>4159.2299999999996</v>
      </c>
      <c r="T32" s="16">
        <v>9.6367686999999994E-2</v>
      </c>
      <c r="U32" s="14">
        <f t="shared" si="7"/>
        <v>8840</v>
      </c>
      <c r="V32" s="15">
        <v>0.17</v>
      </c>
      <c r="W32" s="14">
        <f t="shared" si="8"/>
        <v>2177968</v>
      </c>
      <c r="X32" s="14">
        <f t="shared" si="9"/>
        <v>1127120.71</v>
      </c>
      <c r="Y32" s="14">
        <f t="shared" si="10"/>
        <v>506387.57</v>
      </c>
      <c r="Z32" s="14">
        <f t="shared" si="11"/>
        <v>174205.16</v>
      </c>
      <c r="AA32" s="14">
        <f t="shared" si="12"/>
        <v>370254.56</v>
      </c>
    </row>
    <row r="33" spans="1:28" ht="24" customHeight="1" x14ac:dyDescent="0.3">
      <c r="A33" s="1">
        <f t="shared" si="13"/>
        <v>27</v>
      </c>
      <c r="B33" s="46" t="s">
        <v>35</v>
      </c>
      <c r="C33" s="20">
        <v>960</v>
      </c>
      <c r="D33" s="22">
        <v>124</v>
      </c>
      <c r="E33" s="38">
        <v>1491994</v>
      </c>
      <c r="F33" s="14">
        <f t="shared" si="0"/>
        <v>772122.15</v>
      </c>
      <c r="G33" s="15">
        <v>0.69</v>
      </c>
      <c r="H33" s="14">
        <f t="shared" si="1"/>
        <v>346895.46</v>
      </c>
      <c r="I33" s="15">
        <v>0.31</v>
      </c>
      <c r="J33" s="14">
        <f t="shared" si="2"/>
        <v>119337.41</v>
      </c>
      <c r="K33" s="16">
        <v>9.6367686999999994E-2</v>
      </c>
      <c r="L33" s="14">
        <f t="shared" si="3"/>
        <v>253638.98</v>
      </c>
      <c r="M33" s="15">
        <v>0.17</v>
      </c>
      <c r="N33" s="14">
        <v>52000</v>
      </c>
      <c r="O33" s="14">
        <f t="shared" si="4"/>
        <v>26910.53</v>
      </c>
      <c r="P33" s="15">
        <v>0.69</v>
      </c>
      <c r="Q33" s="14">
        <f t="shared" si="5"/>
        <v>12090.24</v>
      </c>
      <c r="R33" s="15">
        <v>0.31</v>
      </c>
      <c r="S33" s="14">
        <f t="shared" si="6"/>
        <v>4159.2299999999996</v>
      </c>
      <c r="T33" s="16">
        <v>9.6367686999999994E-2</v>
      </c>
      <c r="U33" s="14">
        <f t="shared" si="7"/>
        <v>8840</v>
      </c>
      <c r="V33" s="15">
        <v>0.17</v>
      </c>
      <c r="W33" s="14">
        <f t="shared" si="8"/>
        <v>1543994</v>
      </c>
      <c r="X33" s="14">
        <f t="shared" si="9"/>
        <v>799032.68</v>
      </c>
      <c r="Y33" s="14">
        <f t="shared" si="10"/>
        <v>358985.7</v>
      </c>
      <c r="Z33" s="14">
        <f t="shared" si="11"/>
        <v>123496.64</v>
      </c>
      <c r="AA33" s="14">
        <f t="shared" si="12"/>
        <v>262478.98</v>
      </c>
    </row>
    <row r="34" spans="1:28" ht="24" customHeight="1" x14ac:dyDescent="0.3">
      <c r="A34" s="1">
        <f t="shared" si="13"/>
        <v>28</v>
      </c>
      <c r="B34" s="45" t="s">
        <v>36</v>
      </c>
      <c r="C34" s="21"/>
      <c r="D34" s="23">
        <v>272</v>
      </c>
      <c r="E34" s="38">
        <v>509950</v>
      </c>
      <c r="F34" s="14">
        <f t="shared" si="0"/>
        <v>251186.06</v>
      </c>
      <c r="G34" s="15">
        <v>0.69</v>
      </c>
      <c r="H34" s="14">
        <f t="shared" si="1"/>
        <v>112851.71</v>
      </c>
      <c r="I34" s="15">
        <v>0.31</v>
      </c>
      <c r="J34" s="14">
        <f t="shared" si="2"/>
        <v>38822.730000000003</v>
      </c>
      <c r="K34" s="16">
        <v>9.6367686999999994E-2</v>
      </c>
      <c r="L34" s="14">
        <f t="shared" si="3"/>
        <v>107089.5</v>
      </c>
      <c r="M34" s="15">
        <v>0.21</v>
      </c>
      <c r="N34" s="14">
        <v>546340</v>
      </c>
      <c r="O34" s="14">
        <f t="shared" si="4"/>
        <v>166916.75</v>
      </c>
      <c r="P34" s="15">
        <v>0.69</v>
      </c>
      <c r="Q34" s="14">
        <f t="shared" si="5"/>
        <v>74991.58</v>
      </c>
      <c r="R34" s="15">
        <v>0.31</v>
      </c>
      <c r="S34" s="14">
        <f t="shared" si="6"/>
        <v>25798.27</v>
      </c>
      <c r="T34" s="16">
        <v>9.6367686999999994E-2</v>
      </c>
      <c r="U34" s="14">
        <f t="shared" si="7"/>
        <v>278633.40000000002</v>
      </c>
      <c r="V34" s="15">
        <v>0.51</v>
      </c>
      <c r="W34" s="14">
        <f t="shared" si="8"/>
        <v>1056290</v>
      </c>
      <c r="X34" s="14">
        <f t="shared" si="9"/>
        <v>418102.81</v>
      </c>
      <c r="Y34" s="14">
        <f t="shared" si="10"/>
        <v>187843.29</v>
      </c>
      <c r="Z34" s="14">
        <f t="shared" si="11"/>
        <v>64621</v>
      </c>
      <c r="AA34" s="14">
        <f t="shared" si="12"/>
        <v>385722.9</v>
      </c>
    </row>
    <row r="35" spans="1:28" ht="24" customHeight="1" x14ac:dyDescent="0.3">
      <c r="A35" s="1"/>
      <c r="B35" s="45"/>
      <c r="C35" s="21"/>
      <c r="D35" s="23"/>
      <c r="E35" s="37">
        <f>SUM(E5:E34)</f>
        <v>62492744.469999991</v>
      </c>
      <c r="F35" s="37">
        <f>SUM(F5:F34)</f>
        <v>31577934.839999992</v>
      </c>
      <c r="G35" s="15"/>
      <c r="H35" s="37">
        <f>SUM(H5:H34)</f>
        <v>14187188.130000001</v>
      </c>
      <c r="I35" s="15"/>
      <c r="J35" s="37">
        <f>SUM(J5:J34)</f>
        <v>4880612.3399999989</v>
      </c>
      <c r="K35" s="16"/>
      <c r="L35" s="37">
        <f>SUM(L5:L34)</f>
        <v>11847009.199999997</v>
      </c>
      <c r="M35" s="15"/>
      <c r="N35" s="37">
        <f>SUM(N5:N34)</f>
        <v>4010974.98</v>
      </c>
      <c r="O35" s="37">
        <f>SUM(O5:O34)</f>
        <v>2143717.2400000002</v>
      </c>
      <c r="P35" s="15"/>
      <c r="Q35" s="37">
        <f>SUM(Q5:Q34)</f>
        <v>963119.33999999985</v>
      </c>
      <c r="R35" s="15"/>
      <c r="S35" s="37">
        <f>SUM(S5:S34)</f>
        <v>331327.96999999997</v>
      </c>
      <c r="T35" s="16"/>
      <c r="U35" s="37">
        <f>SUM(U5:U34)</f>
        <v>2312960.91</v>
      </c>
      <c r="V35" s="15"/>
      <c r="W35" s="37">
        <f>SUM(W5:W34)</f>
        <v>69373274.449999988</v>
      </c>
      <c r="X35" s="37">
        <f>SUM(X5:X34)</f>
        <v>33721652.079999998</v>
      </c>
      <c r="Y35" s="37">
        <f>SUM(Y5:Y34)</f>
        <v>15150307.469999999</v>
      </c>
      <c r="Z35" s="37">
        <f>SUM(Z5:Z34)</f>
        <v>5211940.3099999987</v>
      </c>
      <c r="AA35" s="37">
        <f>SUM(AA5:AA34)</f>
        <v>15289374.629999999</v>
      </c>
      <c r="AB35" s="44">
        <f>X35+Y35+Z35+AA35</f>
        <v>69373274.489999995</v>
      </c>
    </row>
    <row r="36" spans="1:28" ht="24" customHeight="1" x14ac:dyDescent="0.3">
      <c r="A36" s="1">
        <f>A34+1</f>
        <v>29</v>
      </c>
      <c r="B36" s="45" t="s">
        <v>37</v>
      </c>
      <c r="C36" s="20">
        <v>212</v>
      </c>
      <c r="D36" s="23">
        <v>119</v>
      </c>
      <c r="E36" s="38">
        <v>479022.31</v>
      </c>
      <c r="F36" s="14">
        <f t="shared" si="0"/>
        <v>247898.94</v>
      </c>
      <c r="G36" s="15">
        <v>0.69</v>
      </c>
      <c r="H36" s="14">
        <f t="shared" si="1"/>
        <v>111374.89</v>
      </c>
      <c r="I36" s="15">
        <v>0.31</v>
      </c>
      <c r="J36" s="14">
        <f t="shared" si="2"/>
        <v>38314.69</v>
      </c>
      <c r="K36" s="16">
        <v>9.6367686999999994E-2</v>
      </c>
      <c r="L36" s="14">
        <f t="shared" si="3"/>
        <v>81433.789999999994</v>
      </c>
      <c r="M36" s="15">
        <v>0.17</v>
      </c>
      <c r="N36" s="14"/>
      <c r="O36" s="14">
        <f t="shared" si="4"/>
        <v>0</v>
      </c>
      <c r="P36" s="15">
        <v>0.69</v>
      </c>
      <c r="Q36" s="14">
        <f t="shared" si="5"/>
        <v>0</v>
      </c>
      <c r="R36" s="15">
        <v>0.31</v>
      </c>
      <c r="S36" s="14">
        <f t="shared" si="6"/>
        <v>0</v>
      </c>
      <c r="T36" s="16">
        <v>9.6367686999999994E-2</v>
      </c>
      <c r="U36" s="14">
        <f t="shared" si="7"/>
        <v>0</v>
      </c>
      <c r="V36" s="15">
        <v>0</v>
      </c>
      <c r="W36" s="14">
        <f t="shared" si="8"/>
        <v>479022.31</v>
      </c>
      <c r="X36" s="14">
        <f t="shared" si="9"/>
        <v>247898.94</v>
      </c>
      <c r="Y36" s="14">
        <f t="shared" si="10"/>
        <v>111374.89</v>
      </c>
      <c r="Z36" s="14">
        <f t="shared" si="11"/>
        <v>38314.69</v>
      </c>
      <c r="AA36" s="14">
        <f t="shared" si="12"/>
        <v>81433.789999999994</v>
      </c>
    </row>
    <row r="37" spans="1:28" ht="24" customHeight="1" x14ac:dyDescent="0.3">
      <c r="A37" s="1">
        <f t="shared" si="13"/>
        <v>30</v>
      </c>
      <c r="B37" s="45" t="s">
        <v>38</v>
      </c>
      <c r="C37" s="20">
        <v>581</v>
      </c>
      <c r="D37" s="23">
        <v>139</v>
      </c>
      <c r="E37" s="38">
        <v>1087447.74</v>
      </c>
      <c r="F37" s="14">
        <f t="shared" si="0"/>
        <v>576325.93999999994</v>
      </c>
      <c r="G37" s="15">
        <v>0.69</v>
      </c>
      <c r="H37" s="14">
        <f t="shared" si="1"/>
        <v>258929.04</v>
      </c>
      <c r="I37" s="15">
        <v>0.31</v>
      </c>
      <c r="J37" s="14">
        <f t="shared" si="2"/>
        <v>89075.6</v>
      </c>
      <c r="K37" s="16">
        <v>9.6367686999999994E-2</v>
      </c>
      <c r="L37" s="14">
        <f t="shared" si="3"/>
        <v>163117.16</v>
      </c>
      <c r="M37" s="15">
        <v>0.15</v>
      </c>
      <c r="N37" s="14"/>
      <c r="O37" s="14">
        <f t="shared" si="4"/>
        <v>0</v>
      </c>
      <c r="P37" s="15">
        <v>0.69</v>
      </c>
      <c r="Q37" s="14">
        <f t="shared" si="5"/>
        <v>0</v>
      </c>
      <c r="R37" s="15">
        <v>0.31</v>
      </c>
      <c r="S37" s="14">
        <f t="shared" si="6"/>
        <v>0</v>
      </c>
      <c r="T37" s="16">
        <v>9.6367686999999994E-2</v>
      </c>
      <c r="U37" s="14">
        <f t="shared" si="7"/>
        <v>0</v>
      </c>
      <c r="V37" s="15">
        <v>0</v>
      </c>
      <c r="W37" s="14">
        <f t="shared" si="8"/>
        <v>1087447.74</v>
      </c>
      <c r="X37" s="14">
        <f t="shared" si="9"/>
        <v>576325.93999999994</v>
      </c>
      <c r="Y37" s="14">
        <f t="shared" si="10"/>
        <v>258929.04</v>
      </c>
      <c r="Z37" s="14">
        <f t="shared" si="11"/>
        <v>89075.6</v>
      </c>
      <c r="AA37" s="14">
        <f t="shared" si="12"/>
        <v>163117.16</v>
      </c>
    </row>
    <row r="38" spans="1:28" ht="24" customHeight="1" x14ac:dyDescent="0.3">
      <c r="A38" s="1">
        <f t="shared" si="13"/>
        <v>31</v>
      </c>
      <c r="B38" s="45" t="s">
        <v>39</v>
      </c>
      <c r="C38" s="20">
        <v>78.25</v>
      </c>
      <c r="D38" s="24">
        <v>116</v>
      </c>
      <c r="E38" s="38">
        <v>60326.06</v>
      </c>
      <c r="F38" s="14">
        <f t="shared" si="0"/>
        <v>31971.63</v>
      </c>
      <c r="G38" s="15">
        <v>0.69</v>
      </c>
      <c r="H38" s="14">
        <f t="shared" si="1"/>
        <v>14364.06</v>
      </c>
      <c r="I38" s="15">
        <v>0.31</v>
      </c>
      <c r="J38" s="14">
        <f t="shared" si="2"/>
        <v>4941.46</v>
      </c>
      <c r="K38" s="16">
        <v>9.6367686999999994E-2</v>
      </c>
      <c r="L38" s="14">
        <f t="shared" si="3"/>
        <v>9048.91</v>
      </c>
      <c r="M38" s="15">
        <v>0.15</v>
      </c>
      <c r="N38" s="14"/>
      <c r="O38" s="14">
        <f t="shared" si="4"/>
        <v>0</v>
      </c>
      <c r="P38" s="15">
        <v>0.69</v>
      </c>
      <c r="Q38" s="14">
        <f t="shared" si="5"/>
        <v>0</v>
      </c>
      <c r="R38" s="15">
        <v>0.31</v>
      </c>
      <c r="S38" s="14">
        <f t="shared" si="6"/>
        <v>0</v>
      </c>
      <c r="T38" s="16">
        <v>9.6367686999999994E-2</v>
      </c>
      <c r="U38" s="14">
        <f t="shared" si="7"/>
        <v>0</v>
      </c>
      <c r="V38" s="15">
        <v>0</v>
      </c>
      <c r="W38" s="14">
        <f t="shared" si="8"/>
        <v>60326.06</v>
      </c>
      <c r="X38" s="14">
        <f t="shared" si="9"/>
        <v>31971.63</v>
      </c>
      <c r="Y38" s="14">
        <f t="shared" si="10"/>
        <v>14364.06</v>
      </c>
      <c r="Z38" s="14">
        <f t="shared" si="11"/>
        <v>4941.46</v>
      </c>
      <c r="AA38" s="14">
        <f t="shared" si="12"/>
        <v>9048.91</v>
      </c>
    </row>
    <row r="39" spans="1:28" ht="24" customHeight="1" x14ac:dyDescent="0.3">
      <c r="A39" s="1">
        <f t="shared" si="13"/>
        <v>32</v>
      </c>
      <c r="B39" s="45" t="s">
        <v>40</v>
      </c>
      <c r="C39" s="20">
        <v>130</v>
      </c>
      <c r="D39" s="24">
        <v>34</v>
      </c>
      <c r="E39" s="38">
        <v>100221.73</v>
      </c>
      <c r="F39" s="14">
        <f t="shared" si="0"/>
        <v>53115.54</v>
      </c>
      <c r="G39" s="15">
        <v>0.69</v>
      </c>
      <c r="H39" s="14">
        <f t="shared" si="1"/>
        <v>23863.51</v>
      </c>
      <c r="I39" s="15">
        <v>0.31</v>
      </c>
      <c r="J39" s="14">
        <f t="shared" si="2"/>
        <v>8209.42</v>
      </c>
      <c r="K39" s="16">
        <v>9.6367686999999994E-2</v>
      </c>
      <c r="L39" s="14">
        <f t="shared" si="3"/>
        <v>15033.26</v>
      </c>
      <c r="M39" s="15">
        <v>0.15</v>
      </c>
      <c r="N39" s="14">
        <v>15000</v>
      </c>
      <c r="O39" s="14">
        <f t="shared" si="4"/>
        <v>7949.7</v>
      </c>
      <c r="P39" s="15">
        <v>0.69</v>
      </c>
      <c r="Q39" s="14">
        <f t="shared" si="5"/>
        <v>3571.61</v>
      </c>
      <c r="R39" s="15">
        <v>0.31</v>
      </c>
      <c r="S39" s="14">
        <f t="shared" si="6"/>
        <v>1228.69</v>
      </c>
      <c r="T39" s="16">
        <v>9.6367686999999994E-2</v>
      </c>
      <c r="U39" s="14">
        <f t="shared" si="7"/>
        <v>2250</v>
      </c>
      <c r="V39" s="15">
        <v>0.15</v>
      </c>
      <c r="W39" s="14">
        <f t="shared" si="8"/>
        <v>115221.73</v>
      </c>
      <c r="X39" s="14">
        <f t="shared" si="9"/>
        <v>61065.24</v>
      </c>
      <c r="Y39" s="14">
        <f t="shared" si="10"/>
        <v>27435.119999999999</v>
      </c>
      <c r="Z39" s="14">
        <f t="shared" si="11"/>
        <v>9438.11</v>
      </c>
      <c r="AA39" s="14">
        <f t="shared" si="12"/>
        <v>17283.260000000002</v>
      </c>
    </row>
    <row r="40" spans="1:28" ht="24" customHeight="1" x14ac:dyDescent="0.3">
      <c r="A40" s="1">
        <f t="shared" si="13"/>
        <v>33</v>
      </c>
      <c r="B40" s="45" t="s">
        <v>41</v>
      </c>
      <c r="C40" s="20">
        <v>130</v>
      </c>
      <c r="D40" s="25">
        <v>48</v>
      </c>
      <c r="E40" s="38">
        <v>100221.73</v>
      </c>
      <c r="F40" s="14">
        <f t="shared" si="0"/>
        <v>53115.54</v>
      </c>
      <c r="G40" s="15">
        <v>0.69</v>
      </c>
      <c r="H40" s="14">
        <f t="shared" si="1"/>
        <v>23863.51</v>
      </c>
      <c r="I40" s="15">
        <v>0.31</v>
      </c>
      <c r="J40" s="14">
        <f t="shared" si="2"/>
        <v>8209.42</v>
      </c>
      <c r="K40" s="16">
        <v>9.6367686999999994E-2</v>
      </c>
      <c r="L40" s="14">
        <f t="shared" si="3"/>
        <v>15033.26</v>
      </c>
      <c r="M40" s="15">
        <v>0.15</v>
      </c>
      <c r="N40" s="14">
        <v>15000</v>
      </c>
      <c r="O40" s="14">
        <f t="shared" si="4"/>
        <v>7949.7</v>
      </c>
      <c r="P40" s="15">
        <v>0.69</v>
      </c>
      <c r="Q40" s="14">
        <f t="shared" si="5"/>
        <v>3571.61</v>
      </c>
      <c r="R40" s="15">
        <v>0.31</v>
      </c>
      <c r="S40" s="14">
        <f t="shared" si="6"/>
        <v>1228.69</v>
      </c>
      <c r="T40" s="16">
        <v>9.6367686999999994E-2</v>
      </c>
      <c r="U40" s="14">
        <f t="shared" si="7"/>
        <v>2250</v>
      </c>
      <c r="V40" s="15">
        <v>0.15</v>
      </c>
      <c r="W40" s="14">
        <f t="shared" si="8"/>
        <v>115221.73</v>
      </c>
      <c r="X40" s="14">
        <f t="shared" si="9"/>
        <v>61065.24</v>
      </c>
      <c r="Y40" s="14">
        <f t="shared" si="10"/>
        <v>27435.119999999999</v>
      </c>
      <c r="Z40" s="14">
        <f t="shared" si="11"/>
        <v>9438.11</v>
      </c>
      <c r="AA40" s="14">
        <f t="shared" si="12"/>
        <v>17283.260000000002</v>
      </c>
    </row>
    <row r="41" spans="1:28" ht="24" customHeight="1" x14ac:dyDescent="0.3">
      <c r="A41" s="1">
        <f t="shared" si="13"/>
        <v>34</v>
      </c>
      <c r="B41" s="45" t="s">
        <v>42</v>
      </c>
      <c r="C41" s="20">
        <v>573.79</v>
      </c>
      <c r="D41" s="23">
        <v>175</v>
      </c>
      <c r="E41" s="38">
        <v>442355.6</v>
      </c>
      <c r="F41" s="14">
        <f t="shared" si="0"/>
        <v>234439.78</v>
      </c>
      <c r="G41" s="15">
        <v>0.69</v>
      </c>
      <c r="H41" s="14">
        <f t="shared" si="1"/>
        <v>105328.01</v>
      </c>
      <c r="I41" s="15">
        <v>0.31</v>
      </c>
      <c r="J41" s="14">
        <f t="shared" si="2"/>
        <v>36234.47</v>
      </c>
      <c r="K41" s="16">
        <v>9.6367686999999994E-2</v>
      </c>
      <c r="L41" s="14">
        <f t="shared" si="3"/>
        <v>66353.34</v>
      </c>
      <c r="M41" s="15">
        <v>0.15</v>
      </c>
      <c r="N41" s="14"/>
      <c r="O41" s="14">
        <f t="shared" si="4"/>
        <v>0</v>
      </c>
      <c r="P41" s="15">
        <v>0.69</v>
      </c>
      <c r="Q41" s="14">
        <f t="shared" si="5"/>
        <v>0</v>
      </c>
      <c r="R41" s="15">
        <v>0.31</v>
      </c>
      <c r="S41" s="14">
        <f t="shared" si="6"/>
        <v>0</v>
      </c>
      <c r="T41" s="16">
        <v>9.6367686999999994E-2</v>
      </c>
      <c r="U41" s="14">
        <f t="shared" si="7"/>
        <v>0</v>
      </c>
      <c r="V41" s="15">
        <v>0</v>
      </c>
      <c r="W41" s="14">
        <f t="shared" si="8"/>
        <v>442355.6</v>
      </c>
      <c r="X41" s="14">
        <f t="shared" si="9"/>
        <v>234439.78</v>
      </c>
      <c r="Y41" s="14">
        <f t="shared" si="10"/>
        <v>105328.01</v>
      </c>
      <c r="Z41" s="14">
        <f t="shared" si="11"/>
        <v>36234.47</v>
      </c>
      <c r="AA41" s="14">
        <f t="shared" si="12"/>
        <v>66353.34</v>
      </c>
    </row>
    <row r="42" spans="1:28" ht="24" customHeight="1" x14ac:dyDescent="0.3">
      <c r="A42" s="1">
        <f t="shared" si="13"/>
        <v>35</v>
      </c>
      <c r="B42" s="45" t="s">
        <v>43</v>
      </c>
      <c r="C42" s="20">
        <v>646</v>
      </c>
      <c r="D42" s="23">
        <v>157</v>
      </c>
      <c r="E42" s="38">
        <v>775216.12</v>
      </c>
      <c r="F42" s="14">
        <f t="shared" si="0"/>
        <v>410849.31</v>
      </c>
      <c r="G42" s="15">
        <v>0.69</v>
      </c>
      <c r="H42" s="14">
        <f t="shared" si="1"/>
        <v>184584.47</v>
      </c>
      <c r="I42" s="15">
        <v>0.31</v>
      </c>
      <c r="J42" s="14">
        <f t="shared" si="2"/>
        <v>63499.92</v>
      </c>
      <c r="K42" s="16">
        <v>9.6367686999999994E-2</v>
      </c>
      <c r="L42" s="14">
        <f t="shared" si="3"/>
        <v>116282.42</v>
      </c>
      <c r="M42" s="15">
        <v>0.15</v>
      </c>
      <c r="N42" s="14"/>
      <c r="O42" s="14">
        <f t="shared" si="4"/>
        <v>0</v>
      </c>
      <c r="P42" s="15">
        <v>0.69</v>
      </c>
      <c r="Q42" s="14">
        <f t="shared" si="5"/>
        <v>0</v>
      </c>
      <c r="R42" s="15">
        <v>0.31</v>
      </c>
      <c r="S42" s="14">
        <f t="shared" si="6"/>
        <v>0</v>
      </c>
      <c r="T42" s="16">
        <v>9.6367686999999994E-2</v>
      </c>
      <c r="U42" s="14">
        <f t="shared" si="7"/>
        <v>0</v>
      </c>
      <c r="V42" s="15">
        <v>0</v>
      </c>
      <c r="W42" s="14">
        <f t="shared" si="8"/>
        <v>775216.12</v>
      </c>
      <c r="X42" s="14">
        <f t="shared" si="9"/>
        <v>410849.31</v>
      </c>
      <c r="Y42" s="14">
        <f t="shared" si="10"/>
        <v>184584.47</v>
      </c>
      <c r="Z42" s="14">
        <f t="shared" si="11"/>
        <v>63499.92</v>
      </c>
      <c r="AA42" s="14">
        <f t="shared" si="12"/>
        <v>116282.42</v>
      </c>
    </row>
    <row r="43" spans="1:28" ht="24" customHeight="1" x14ac:dyDescent="0.3">
      <c r="A43" s="1">
        <f t="shared" si="13"/>
        <v>36</v>
      </c>
      <c r="B43" s="46" t="s">
        <v>44</v>
      </c>
      <c r="C43" s="20">
        <v>645</v>
      </c>
      <c r="D43" s="22">
        <v>122</v>
      </c>
      <c r="E43" s="38">
        <v>1085268</v>
      </c>
      <c r="F43" s="14">
        <f t="shared" si="0"/>
        <v>575170.72</v>
      </c>
      <c r="G43" s="15">
        <v>0.69</v>
      </c>
      <c r="H43" s="14">
        <f t="shared" si="1"/>
        <v>258410.03</v>
      </c>
      <c r="I43" s="15">
        <v>0.31</v>
      </c>
      <c r="J43" s="14">
        <f t="shared" si="2"/>
        <v>88897.05</v>
      </c>
      <c r="K43" s="16">
        <v>9.6367686999999994E-2</v>
      </c>
      <c r="L43" s="14">
        <f t="shared" si="3"/>
        <v>162790.20000000001</v>
      </c>
      <c r="M43" s="15">
        <v>0.15</v>
      </c>
      <c r="N43" s="14"/>
      <c r="O43" s="14">
        <f t="shared" si="4"/>
        <v>0</v>
      </c>
      <c r="P43" s="15">
        <v>0.69</v>
      </c>
      <c r="Q43" s="14">
        <f t="shared" si="5"/>
        <v>0</v>
      </c>
      <c r="R43" s="15">
        <v>0.31</v>
      </c>
      <c r="S43" s="14">
        <f t="shared" si="6"/>
        <v>0</v>
      </c>
      <c r="T43" s="16">
        <v>9.6367686999999994E-2</v>
      </c>
      <c r="U43" s="14">
        <f t="shared" si="7"/>
        <v>0</v>
      </c>
      <c r="V43" s="15">
        <v>0</v>
      </c>
      <c r="W43" s="14">
        <f t="shared" si="8"/>
        <v>1085268</v>
      </c>
      <c r="X43" s="14">
        <f t="shared" si="9"/>
        <v>575170.72</v>
      </c>
      <c r="Y43" s="14">
        <f t="shared" si="10"/>
        <v>258410.03</v>
      </c>
      <c r="Z43" s="14">
        <f t="shared" si="11"/>
        <v>88897.05</v>
      </c>
      <c r="AA43" s="14">
        <f t="shared" si="12"/>
        <v>162790.20000000001</v>
      </c>
    </row>
    <row r="44" spans="1:28" ht="24" customHeight="1" x14ac:dyDescent="0.3">
      <c r="A44" s="1">
        <f t="shared" si="13"/>
        <v>37</v>
      </c>
      <c r="B44" s="46" t="s">
        <v>45</v>
      </c>
      <c r="C44" s="20">
        <v>600</v>
      </c>
      <c r="D44" s="22">
        <v>263</v>
      </c>
      <c r="E44" s="38">
        <v>965137.8</v>
      </c>
      <c r="F44" s="14">
        <f t="shared" si="0"/>
        <v>511504.07</v>
      </c>
      <c r="G44" s="15">
        <v>0.69</v>
      </c>
      <c r="H44" s="14">
        <f t="shared" si="1"/>
        <v>229806.18</v>
      </c>
      <c r="I44" s="15">
        <v>0.31</v>
      </c>
      <c r="J44" s="14">
        <f t="shared" si="2"/>
        <v>79056.88</v>
      </c>
      <c r="K44" s="16">
        <v>9.6367686999999994E-2</v>
      </c>
      <c r="L44" s="14">
        <f t="shared" si="3"/>
        <v>144770.67000000001</v>
      </c>
      <c r="M44" s="15">
        <v>0.15</v>
      </c>
      <c r="N44" s="14"/>
      <c r="O44" s="14">
        <f t="shared" si="4"/>
        <v>0</v>
      </c>
      <c r="P44" s="15">
        <v>0.69</v>
      </c>
      <c r="Q44" s="14">
        <f t="shared" si="5"/>
        <v>0</v>
      </c>
      <c r="R44" s="15">
        <v>0.31</v>
      </c>
      <c r="S44" s="14">
        <f t="shared" si="6"/>
        <v>0</v>
      </c>
      <c r="T44" s="16">
        <v>9.6367686999999994E-2</v>
      </c>
      <c r="U44" s="14">
        <f t="shared" si="7"/>
        <v>0</v>
      </c>
      <c r="V44" s="15">
        <v>0</v>
      </c>
      <c r="W44" s="14">
        <f t="shared" si="8"/>
        <v>965137.8</v>
      </c>
      <c r="X44" s="14">
        <f t="shared" si="9"/>
        <v>511504.07</v>
      </c>
      <c r="Y44" s="14">
        <f t="shared" si="10"/>
        <v>229806.18</v>
      </c>
      <c r="Z44" s="14">
        <f t="shared" si="11"/>
        <v>79056.88</v>
      </c>
      <c r="AA44" s="14">
        <f t="shared" si="12"/>
        <v>144770.67000000001</v>
      </c>
    </row>
    <row r="45" spans="1:28" ht="24" customHeight="1" x14ac:dyDescent="0.3">
      <c r="A45" s="1">
        <f t="shared" si="13"/>
        <v>38</v>
      </c>
      <c r="B45" s="45" t="s">
        <v>46</v>
      </c>
      <c r="C45" s="20">
        <v>698</v>
      </c>
      <c r="D45" s="23">
        <v>244</v>
      </c>
      <c r="E45" s="38">
        <v>697998.94</v>
      </c>
      <c r="F45" s="14">
        <f t="shared" si="0"/>
        <v>369925.73</v>
      </c>
      <c r="G45" s="15">
        <v>0.69</v>
      </c>
      <c r="H45" s="14">
        <f t="shared" si="1"/>
        <v>166198.51</v>
      </c>
      <c r="I45" s="15">
        <v>0.31</v>
      </c>
      <c r="J45" s="14">
        <f t="shared" si="2"/>
        <v>57174.86</v>
      </c>
      <c r="K45" s="16">
        <v>9.6367686999999994E-2</v>
      </c>
      <c r="L45" s="14">
        <f t="shared" si="3"/>
        <v>104699.84</v>
      </c>
      <c r="M45" s="15">
        <v>0.15</v>
      </c>
      <c r="N45" s="14"/>
      <c r="O45" s="14">
        <f t="shared" si="4"/>
        <v>0</v>
      </c>
      <c r="P45" s="15">
        <v>0.69</v>
      </c>
      <c r="Q45" s="14">
        <f t="shared" si="5"/>
        <v>0</v>
      </c>
      <c r="R45" s="15">
        <v>0.31</v>
      </c>
      <c r="S45" s="14">
        <f t="shared" si="6"/>
        <v>0</v>
      </c>
      <c r="T45" s="16">
        <v>9.6367686999999994E-2</v>
      </c>
      <c r="U45" s="14">
        <f t="shared" si="7"/>
        <v>0</v>
      </c>
      <c r="V45" s="15">
        <v>0</v>
      </c>
      <c r="W45" s="14">
        <f t="shared" si="8"/>
        <v>697998.94</v>
      </c>
      <c r="X45" s="14">
        <f t="shared" si="9"/>
        <v>369925.73</v>
      </c>
      <c r="Y45" s="14">
        <f t="shared" si="10"/>
        <v>166198.51</v>
      </c>
      <c r="Z45" s="14">
        <f t="shared" si="11"/>
        <v>57174.86</v>
      </c>
      <c r="AA45" s="14">
        <f t="shared" si="12"/>
        <v>104699.84</v>
      </c>
    </row>
    <row r="46" spans="1:28" ht="24" customHeight="1" x14ac:dyDescent="0.3">
      <c r="A46" s="1">
        <f t="shared" si="13"/>
        <v>39</v>
      </c>
      <c r="B46" s="45" t="s">
        <v>47</v>
      </c>
      <c r="C46" s="20">
        <v>700</v>
      </c>
      <c r="D46" s="23">
        <v>234</v>
      </c>
      <c r="E46" s="38">
        <v>1177810.2</v>
      </c>
      <c r="F46" s="14">
        <f t="shared" si="0"/>
        <v>624216.26</v>
      </c>
      <c r="G46" s="15">
        <v>0.69</v>
      </c>
      <c r="H46" s="14">
        <f t="shared" si="1"/>
        <v>280444.99</v>
      </c>
      <c r="I46" s="15">
        <v>0.31</v>
      </c>
      <c r="J46" s="14">
        <f t="shared" si="2"/>
        <v>96477.42</v>
      </c>
      <c r="K46" s="16">
        <v>9.6367686999999994E-2</v>
      </c>
      <c r="L46" s="14">
        <f t="shared" si="3"/>
        <v>176671.53</v>
      </c>
      <c r="M46" s="15">
        <v>0.15</v>
      </c>
      <c r="N46" s="14"/>
      <c r="O46" s="14">
        <f t="shared" si="4"/>
        <v>0</v>
      </c>
      <c r="P46" s="15">
        <v>0.69</v>
      </c>
      <c r="Q46" s="14">
        <f t="shared" si="5"/>
        <v>0</v>
      </c>
      <c r="R46" s="15">
        <v>0.31</v>
      </c>
      <c r="S46" s="14">
        <f t="shared" si="6"/>
        <v>0</v>
      </c>
      <c r="T46" s="16">
        <v>9.6367686999999994E-2</v>
      </c>
      <c r="U46" s="14">
        <f t="shared" si="7"/>
        <v>0</v>
      </c>
      <c r="V46" s="15">
        <v>0</v>
      </c>
      <c r="W46" s="14">
        <f t="shared" si="8"/>
        <v>1177810.2</v>
      </c>
      <c r="X46" s="14">
        <f t="shared" si="9"/>
        <v>624216.26</v>
      </c>
      <c r="Y46" s="14">
        <f t="shared" si="10"/>
        <v>280444.99</v>
      </c>
      <c r="Z46" s="14">
        <f t="shared" si="11"/>
        <v>96477.42</v>
      </c>
      <c r="AA46" s="14">
        <f t="shared" si="12"/>
        <v>176671.53</v>
      </c>
    </row>
    <row r="47" spans="1:28" ht="24" customHeight="1" x14ac:dyDescent="0.3">
      <c r="A47" s="1">
        <f t="shared" si="13"/>
        <v>40</v>
      </c>
      <c r="B47" s="45" t="s">
        <v>48</v>
      </c>
      <c r="C47" s="20">
        <v>445</v>
      </c>
      <c r="D47" s="22">
        <v>42</v>
      </c>
      <c r="E47" s="38">
        <v>499871.72</v>
      </c>
      <c r="F47" s="14">
        <f t="shared" si="0"/>
        <v>274272.38</v>
      </c>
      <c r="G47" s="15">
        <v>0.69</v>
      </c>
      <c r="H47" s="14">
        <f t="shared" si="1"/>
        <v>123223.83</v>
      </c>
      <c r="I47" s="15">
        <v>0.31</v>
      </c>
      <c r="J47" s="14">
        <f t="shared" si="2"/>
        <v>42390.9</v>
      </c>
      <c r="K47" s="16">
        <v>9.6367686999999994E-2</v>
      </c>
      <c r="L47" s="14">
        <f t="shared" si="3"/>
        <v>59984.61</v>
      </c>
      <c r="M47" s="15">
        <v>0.12</v>
      </c>
      <c r="N47" s="14"/>
      <c r="O47" s="14">
        <f t="shared" si="4"/>
        <v>0</v>
      </c>
      <c r="P47" s="15">
        <v>0.69</v>
      </c>
      <c r="Q47" s="14">
        <f t="shared" si="5"/>
        <v>0</v>
      </c>
      <c r="R47" s="15">
        <v>0.31</v>
      </c>
      <c r="S47" s="14">
        <f t="shared" si="6"/>
        <v>0</v>
      </c>
      <c r="T47" s="16">
        <v>9.6367686999999994E-2</v>
      </c>
      <c r="U47" s="14">
        <f t="shared" si="7"/>
        <v>0</v>
      </c>
      <c r="V47" s="15">
        <v>0</v>
      </c>
      <c r="W47" s="14">
        <f t="shared" si="8"/>
        <v>499871.72</v>
      </c>
      <c r="X47" s="14">
        <f t="shared" si="9"/>
        <v>274272.38</v>
      </c>
      <c r="Y47" s="14">
        <f t="shared" si="10"/>
        <v>123223.83</v>
      </c>
      <c r="Z47" s="14">
        <f t="shared" si="11"/>
        <v>42390.9</v>
      </c>
      <c r="AA47" s="14">
        <f t="shared" si="12"/>
        <v>59984.61</v>
      </c>
    </row>
    <row r="48" spans="1:28" ht="24" customHeight="1" x14ac:dyDescent="0.3">
      <c r="A48" s="1">
        <f t="shared" si="13"/>
        <v>41</v>
      </c>
      <c r="B48" s="45" t="s">
        <v>49</v>
      </c>
      <c r="C48" s="20">
        <v>903</v>
      </c>
      <c r="D48" s="22">
        <v>215</v>
      </c>
      <c r="E48" s="38">
        <v>1000000</v>
      </c>
      <c r="F48" s="14">
        <f t="shared" si="0"/>
        <v>523745.29</v>
      </c>
      <c r="G48" s="15">
        <v>0.69</v>
      </c>
      <c r="H48" s="14">
        <f t="shared" si="1"/>
        <v>235305.85</v>
      </c>
      <c r="I48" s="15">
        <v>0.31</v>
      </c>
      <c r="J48" s="14">
        <f t="shared" si="2"/>
        <v>80948.86</v>
      </c>
      <c r="K48" s="16">
        <v>9.6367686999999994E-2</v>
      </c>
      <c r="L48" s="14">
        <f t="shared" si="3"/>
        <v>160000</v>
      </c>
      <c r="M48" s="15">
        <v>0.16</v>
      </c>
      <c r="N48" s="14">
        <v>100000</v>
      </c>
      <c r="O48" s="14">
        <f t="shared" si="4"/>
        <v>31175.32</v>
      </c>
      <c r="P48" s="15">
        <v>0.69</v>
      </c>
      <c r="Q48" s="14">
        <f t="shared" si="5"/>
        <v>14006.3</v>
      </c>
      <c r="R48" s="15">
        <v>0.31</v>
      </c>
      <c r="S48" s="14">
        <f t="shared" si="6"/>
        <v>4818.38</v>
      </c>
      <c r="T48" s="16">
        <v>9.6367686999999994E-2</v>
      </c>
      <c r="U48" s="14">
        <f t="shared" si="7"/>
        <v>50000</v>
      </c>
      <c r="V48" s="15">
        <v>0.5</v>
      </c>
      <c r="W48" s="14">
        <f t="shared" si="8"/>
        <v>1100000</v>
      </c>
      <c r="X48" s="14">
        <f t="shared" si="9"/>
        <v>554920.61</v>
      </c>
      <c r="Y48" s="14">
        <f t="shared" si="10"/>
        <v>249312.15</v>
      </c>
      <c r="Z48" s="14">
        <f t="shared" si="11"/>
        <v>85767.24</v>
      </c>
      <c r="AA48" s="14">
        <f t="shared" si="12"/>
        <v>210000</v>
      </c>
    </row>
    <row r="49" spans="1:27" ht="24" customHeight="1" x14ac:dyDescent="0.3">
      <c r="A49" s="1">
        <f t="shared" si="13"/>
        <v>42</v>
      </c>
      <c r="B49" s="46" t="s">
        <v>50</v>
      </c>
      <c r="C49" s="20">
        <v>1520.3</v>
      </c>
      <c r="D49" s="22">
        <v>454</v>
      </c>
      <c r="E49" s="38">
        <v>2000000</v>
      </c>
      <c r="F49" s="14">
        <f t="shared" si="0"/>
        <v>1047490.58</v>
      </c>
      <c r="G49" s="15">
        <v>0.69</v>
      </c>
      <c r="H49" s="14">
        <f t="shared" si="1"/>
        <v>470611.71</v>
      </c>
      <c r="I49" s="15">
        <v>0.31</v>
      </c>
      <c r="J49" s="14">
        <f t="shared" si="2"/>
        <v>161897.71</v>
      </c>
      <c r="K49" s="16">
        <v>9.6367686999999994E-2</v>
      </c>
      <c r="L49" s="14">
        <f t="shared" si="3"/>
        <v>320000</v>
      </c>
      <c r="M49" s="15">
        <v>0.16</v>
      </c>
      <c r="N49" s="14">
        <v>500000</v>
      </c>
      <c r="O49" s="14">
        <f t="shared" si="4"/>
        <v>155876.57999999999</v>
      </c>
      <c r="P49" s="15">
        <v>0.69</v>
      </c>
      <c r="Q49" s="14">
        <f t="shared" si="5"/>
        <v>70031.5</v>
      </c>
      <c r="R49" s="15">
        <v>0.31</v>
      </c>
      <c r="S49" s="14">
        <f t="shared" si="6"/>
        <v>24091.919999999998</v>
      </c>
      <c r="T49" s="16">
        <v>9.6367686999999994E-2</v>
      </c>
      <c r="U49" s="14">
        <f t="shared" si="7"/>
        <v>250000</v>
      </c>
      <c r="V49" s="15">
        <v>0.5</v>
      </c>
      <c r="W49" s="14">
        <f t="shared" si="8"/>
        <v>2500000</v>
      </c>
      <c r="X49" s="14">
        <f t="shared" si="9"/>
        <v>1203367.1599999999</v>
      </c>
      <c r="Y49" s="14">
        <f t="shared" si="10"/>
        <v>540643.21</v>
      </c>
      <c r="Z49" s="14">
        <f t="shared" si="11"/>
        <v>185989.63</v>
      </c>
      <c r="AA49" s="14">
        <f t="shared" si="12"/>
        <v>570000</v>
      </c>
    </row>
    <row r="50" spans="1:27" ht="24" customHeight="1" x14ac:dyDescent="0.3">
      <c r="A50" s="1">
        <f t="shared" si="13"/>
        <v>43</v>
      </c>
      <c r="B50" s="46" t="s">
        <v>51</v>
      </c>
      <c r="C50" s="20">
        <v>1076</v>
      </c>
      <c r="D50" s="22">
        <v>210</v>
      </c>
      <c r="E50" s="38">
        <v>1336700</v>
      </c>
      <c r="F50" s="14">
        <f t="shared" si="0"/>
        <v>700090.33</v>
      </c>
      <c r="G50" s="15">
        <v>0.69</v>
      </c>
      <c r="H50" s="14">
        <f t="shared" si="1"/>
        <v>314533.33</v>
      </c>
      <c r="I50" s="15">
        <v>0.31</v>
      </c>
      <c r="J50" s="14">
        <f t="shared" si="2"/>
        <v>108204.34</v>
      </c>
      <c r="K50" s="16">
        <v>9.6367686999999994E-2</v>
      </c>
      <c r="L50" s="14">
        <f t="shared" si="3"/>
        <v>213872</v>
      </c>
      <c r="M50" s="15">
        <v>0.16</v>
      </c>
      <c r="N50" s="14"/>
      <c r="O50" s="14">
        <f t="shared" si="4"/>
        <v>0</v>
      </c>
      <c r="P50" s="15">
        <v>0.69</v>
      </c>
      <c r="Q50" s="14">
        <f t="shared" si="5"/>
        <v>0</v>
      </c>
      <c r="R50" s="15">
        <v>0.31</v>
      </c>
      <c r="S50" s="14">
        <f t="shared" si="6"/>
        <v>0</v>
      </c>
      <c r="T50" s="16">
        <v>9.6367686999999994E-2</v>
      </c>
      <c r="U50" s="14">
        <f t="shared" si="7"/>
        <v>0</v>
      </c>
      <c r="V50" s="15">
        <v>0</v>
      </c>
      <c r="W50" s="14">
        <f t="shared" si="8"/>
        <v>1336700</v>
      </c>
      <c r="X50" s="14">
        <f t="shared" si="9"/>
        <v>700090.33</v>
      </c>
      <c r="Y50" s="14">
        <f t="shared" si="10"/>
        <v>314533.33</v>
      </c>
      <c r="Z50" s="14">
        <f t="shared" si="11"/>
        <v>108204.34</v>
      </c>
      <c r="AA50" s="14">
        <f t="shared" si="12"/>
        <v>213872</v>
      </c>
    </row>
    <row r="51" spans="1:27" ht="24" customHeight="1" x14ac:dyDescent="0.3">
      <c r="A51" s="1">
        <f t="shared" si="13"/>
        <v>44</v>
      </c>
      <c r="B51" s="45" t="s">
        <v>52</v>
      </c>
      <c r="C51" s="20">
        <v>500</v>
      </c>
      <c r="D51" s="23">
        <v>107</v>
      </c>
      <c r="E51" s="38">
        <v>800000</v>
      </c>
      <c r="F51" s="14">
        <f t="shared" si="0"/>
        <v>418996.23</v>
      </c>
      <c r="G51" s="15">
        <v>0.69</v>
      </c>
      <c r="H51" s="14">
        <f t="shared" si="1"/>
        <v>188244.68</v>
      </c>
      <c r="I51" s="15">
        <v>0.31</v>
      </c>
      <c r="J51" s="14">
        <f t="shared" si="2"/>
        <v>64759.09</v>
      </c>
      <c r="K51" s="16">
        <v>9.6367686999999994E-2</v>
      </c>
      <c r="L51" s="14">
        <f t="shared" si="3"/>
        <v>128000</v>
      </c>
      <c r="M51" s="15">
        <v>0.16</v>
      </c>
      <c r="N51" s="14">
        <v>125000</v>
      </c>
      <c r="O51" s="14">
        <f t="shared" si="4"/>
        <v>38969.14</v>
      </c>
      <c r="P51" s="15">
        <v>0.69</v>
      </c>
      <c r="Q51" s="14">
        <f t="shared" si="5"/>
        <v>17507.88</v>
      </c>
      <c r="R51" s="15">
        <v>0.31</v>
      </c>
      <c r="S51" s="14">
        <f t="shared" si="6"/>
        <v>6022.98</v>
      </c>
      <c r="T51" s="16">
        <v>9.6367686999999994E-2</v>
      </c>
      <c r="U51" s="14">
        <f t="shared" si="7"/>
        <v>62500</v>
      </c>
      <c r="V51" s="15">
        <v>0.5</v>
      </c>
      <c r="W51" s="14">
        <f t="shared" si="8"/>
        <v>925000</v>
      </c>
      <c r="X51" s="14">
        <f t="shared" si="9"/>
        <v>457965.37</v>
      </c>
      <c r="Y51" s="14">
        <f t="shared" si="10"/>
        <v>205752.56</v>
      </c>
      <c r="Z51" s="14">
        <f t="shared" si="11"/>
        <v>70782.069999999992</v>
      </c>
      <c r="AA51" s="14">
        <f t="shared" si="12"/>
        <v>190500</v>
      </c>
    </row>
    <row r="52" spans="1:27" ht="24" customHeight="1" x14ac:dyDescent="0.3">
      <c r="A52" s="1">
        <f t="shared" si="13"/>
        <v>45</v>
      </c>
      <c r="B52" s="46" t="s">
        <v>53</v>
      </c>
      <c r="C52" s="20">
        <v>752</v>
      </c>
      <c r="D52" s="22">
        <v>341</v>
      </c>
      <c r="E52" s="38">
        <v>968607</v>
      </c>
      <c r="F52" s="14">
        <f t="shared" si="0"/>
        <v>513342.68</v>
      </c>
      <c r="G52" s="15">
        <v>0.69</v>
      </c>
      <c r="H52" s="14">
        <f t="shared" si="1"/>
        <v>230632.22</v>
      </c>
      <c r="I52" s="15">
        <v>0.31</v>
      </c>
      <c r="J52" s="14">
        <f t="shared" si="2"/>
        <v>79341.05</v>
      </c>
      <c r="K52" s="16">
        <v>9.6367686999999994E-2</v>
      </c>
      <c r="L52" s="14">
        <f t="shared" si="3"/>
        <v>145291.04999999999</v>
      </c>
      <c r="M52" s="15">
        <v>0.15</v>
      </c>
      <c r="N52" s="14"/>
      <c r="O52" s="14">
        <f t="shared" si="4"/>
        <v>0</v>
      </c>
      <c r="P52" s="15">
        <v>0.69</v>
      </c>
      <c r="Q52" s="14">
        <f t="shared" si="5"/>
        <v>0</v>
      </c>
      <c r="R52" s="15">
        <v>0.31</v>
      </c>
      <c r="S52" s="14">
        <f t="shared" si="6"/>
        <v>0</v>
      </c>
      <c r="T52" s="16">
        <v>9.6367686999999994E-2</v>
      </c>
      <c r="U52" s="14">
        <f t="shared" si="7"/>
        <v>0</v>
      </c>
      <c r="V52" s="15">
        <v>0</v>
      </c>
      <c r="W52" s="14">
        <f t="shared" si="8"/>
        <v>968607</v>
      </c>
      <c r="X52" s="14">
        <f t="shared" si="9"/>
        <v>513342.68</v>
      </c>
      <c r="Y52" s="14">
        <f t="shared" si="10"/>
        <v>230632.22</v>
      </c>
      <c r="Z52" s="14">
        <f t="shared" si="11"/>
        <v>79341.05</v>
      </c>
      <c r="AA52" s="14">
        <f t="shared" si="12"/>
        <v>145291.04999999999</v>
      </c>
    </row>
    <row r="53" spans="1:27" ht="24" customHeight="1" x14ac:dyDescent="0.3">
      <c r="A53" s="1">
        <f t="shared" si="13"/>
        <v>46</v>
      </c>
      <c r="B53" s="45" t="s">
        <v>54</v>
      </c>
      <c r="C53" s="20">
        <v>3256</v>
      </c>
      <c r="D53" s="22">
        <v>290</v>
      </c>
      <c r="E53" s="38">
        <v>3310692.31</v>
      </c>
      <c r="F53" s="14">
        <f t="shared" si="0"/>
        <v>1713317.13</v>
      </c>
      <c r="G53" s="15">
        <v>0.69</v>
      </c>
      <c r="H53" s="14">
        <f t="shared" si="1"/>
        <v>769751.17</v>
      </c>
      <c r="I53" s="15">
        <v>0.31</v>
      </c>
      <c r="J53" s="14">
        <f t="shared" si="2"/>
        <v>264806.32</v>
      </c>
      <c r="K53" s="16">
        <v>9.6367686999999994E-2</v>
      </c>
      <c r="L53" s="14">
        <f t="shared" si="3"/>
        <v>562817.68999999994</v>
      </c>
      <c r="M53" s="15">
        <v>0.17</v>
      </c>
      <c r="N53" s="14">
        <v>264744</v>
      </c>
      <c r="O53" s="14">
        <f t="shared" si="4"/>
        <v>82534.78</v>
      </c>
      <c r="P53" s="15">
        <v>0.69</v>
      </c>
      <c r="Q53" s="14">
        <f t="shared" si="5"/>
        <v>37080.839999999997</v>
      </c>
      <c r="R53" s="15">
        <v>0.31</v>
      </c>
      <c r="S53" s="14">
        <f t="shared" si="6"/>
        <v>12756.38</v>
      </c>
      <c r="T53" s="16">
        <v>9.6367686999999994E-2</v>
      </c>
      <c r="U53" s="14">
        <f t="shared" si="7"/>
        <v>132372</v>
      </c>
      <c r="V53" s="15">
        <v>0.5</v>
      </c>
      <c r="W53" s="14">
        <f t="shared" si="8"/>
        <v>3575436.31</v>
      </c>
      <c r="X53" s="14">
        <f t="shared" si="9"/>
        <v>1795851.91</v>
      </c>
      <c r="Y53" s="14">
        <f t="shared" si="10"/>
        <v>806832.01</v>
      </c>
      <c r="Z53" s="14">
        <f t="shared" si="11"/>
        <v>277562.7</v>
      </c>
      <c r="AA53" s="14">
        <f t="shared" si="12"/>
        <v>695189.69</v>
      </c>
    </row>
    <row r="54" spans="1:27" ht="24" customHeight="1" x14ac:dyDescent="0.3">
      <c r="A54" s="1">
        <f t="shared" si="13"/>
        <v>47</v>
      </c>
      <c r="B54" s="45" t="s">
        <v>55</v>
      </c>
      <c r="C54" s="20">
        <v>1185</v>
      </c>
      <c r="D54" s="24">
        <v>278</v>
      </c>
      <c r="E54" s="38">
        <v>1720348.23</v>
      </c>
      <c r="F54" s="14">
        <f t="shared" si="0"/>
        <v>911750.76</v>
      </c>
      <c r="G54" s="15">
        <v>0.69</v>
      </c>
      <c r="H54" s="14">
        <f t="shared" si="1"/>
        <v>409627.16</v>
      </c>
      <c r="I54" s="15">
        <v>0.31</v>
      </c>
      <c r="J54" s="14">
        <f t="shared" si="2"/>
        <v>140918.07999999999</v>
      </c>
      <c r="K54" s="16">
        <v>9.6367686999999994E-2</v>
      </c>
      <c r="L54" s="14">
        <f t="shared" si="3"/>
        <v>258052.23</v>
      </c>
      <c r="M54" s="15">
        <v>0.15</v>
      </c>
      <c r="N54" s="14"/>
      <c r="O54" s="14">
        <f t="shared" si="4"/>
        <v>0</v>
      </c>
      <c r="P54" s="15">
        <v>0.69</v>
      </c>
      <c r="Q54" s="14">
        <f t="shared" si="5"/>
        <v>0</v>
      </c>
      <c r="R54" s="15">
        <v>0.31</v>
      </c>
      <c r="S54" s="14">
        <f t="shared" si="6"/>
        <v>0</v>
      </c>
      <c r="T54" s="16">
        <v>9.6367686999999994E-2</v>
      </c>
      <c r="U54" s="14">
        <f t="shared" si="7"/>
        <v>0</v>
      </c>
      <c r="V54" s="15">
        <v>0</v>
      </c>
      <c r="W54" s="14">
        <f t="shared" si="8"/>
        <v>1720348.23</v>
      </c>
      <c r="X54" s="14">
        <f t="shared" si="9"/>
        <v>911750.76</v>
      </c>
      <c r="Y54" s="14">
        <f t="shared" si="10"/>
        <v>409627.16</v>
      </c>
      <c r="Z54" s="14">
        <f t="shared" si="11"/>
        <v>140918.07999999999</v>
      </c>
      <c r="AA54" s="14">
        <f t="shared" si="12"/>
        <v>258052.23</v>
      </c>
    </row>
    <row r="55" spans="1:27" ht="24" customHeight="1" x14ac:dyDescent="0.3">
      <c r="A55" s="1">
        <f t="shared" si="13"/>
        <v>48</v>
      </c>
      <c r="B55" s="45" t="s">
        <v>56</v>
      </c>
      <c r="C55" s="20">
        <v>1231</v>
      </c>
      <c r="D55" s="23">
        <v>120</v>
      </c>
      <c r="E55" s="38">
        <v>1220196.2</v>
      </c>
      <c r="F55" s="14">
        <f t="shared" si="0"/>
        <v>669504.01</v>
      </c>
      <c r="G55" s="15">
        <v>0.69</v>
      </c>
      <c r="H55" s="14">
        <f t="shared" si="1"/>
        <v>300791.65999999997</v>
      </c>
      <c r="I55" s="15">
        <v>0.31</v>
      </c>
      <c r="J55" s="14">
        <f t="shared" si="2"/>
        <v>103476.99</v>
      </c>
      <c r="K55" s="16">
        <v>9.6367686999999994E-2</v>
      </c>
      <c r="L55" s="14">
        <f t="shared" si="3"/>
        <v>146423.54</v>
      </c>
      <c r="M55" s="15">
        <v>0.12</v>
      </c>
      <c r="N55" s="14"/>
      <c r="O55" s="14">
        <f t="shared" si="4"/>
        <v>0</v>
      </c>
      <c r="P55" s="15">
        <v>0.69</v>
      </c>
      <c r="Q55" s="14">
        <f t="shared" si="5"/>
        <v>0</v>
      </c>
      <c r="R55" s="15">
        <v>0.31</v>
      </c>
      <c r="S55" s="14">
        <f t="shared" si="6"/>
        <v>0</v>
      </c>
      <c r="T55" s="16">
        <v>9.6367686999999994E-2</v>
      </c>
      <c r="U55" s="14">
        <f t="shared" si="7"/>
        <v>0</v>
      </c>
      <c r="V55" s="15">
        <v>0</v>
      </c>
      <c r="W55" s="14">
        <f t="shared" si="8"/>
        <v>1220196.2</v>
      </c>
      <c r="X55" s="14">
        <f t="shared" si="9"/>
        <v>669504.01</v>
      </c>
      <c r="Y55" s="14">
        <f t="shared" si="10"/>
        <v>300791.65999999997</v>
      </c>
      <c r="Z55" s="14">
        <f t="shared" si="11"/>
        <v>103476.99</v>
      </c>
      <c r="AA55" s="14">
        <f t="shared" si="12"/>
        <v>146423.54</v>
      </c>
    </row>
    <row r="56" spans="1:27" ht="24" customHeight="1" x14ac:dyDescent="0.3">
      <c r="A56" s="1">
        <f t="shared" si="13"/>
        <v>49</v>
      </c>
      <c r="B56" s="45" t="s">
        <v>57</v>
      </c>
      <c r="C56" s="20">
        <v>2036</v>
      </c>
      <c r="D56" s="23">
        <v>213</v>
      </c>
      <c r="E56" s="38">
        <v>2597763.4500000002</v>
      </c>
      <c r="F56" s="14">
        <f t="shared" si="0"/>
        <v>1360566.37</v>
      </c>
      <c r="G56" s="15">
        <v>0.69</v>
      </c>
      <c r="H56" s="14">
        <f t="shared" si="1"/>
        <v>611268.94999999995</v>
      </c>
      <c r="I56" s="15">
        <v>0.31</v>
      </c>
      <c r="J56" s="14">
        <f t="shared" si="2"/>
        <v>210285.98</v>
      </c>
      <c r="K56" s="16">
        <v>9.6367686999999994E-2</v>
      </c>
      <c r="L56" s="14">
        <f t="shared" si="3"/>
        <v>415642.15</v>
      </c>
      <c r="M56" s="15">
        <v>0.16</v>
      </c>
      <c r="N56" s="14">
        <v>332339</v>
      </c>
      <c r="O56" s="14">
        <f t="shared" si="4"/>
        <v>103607.73</v>
      </c>
      <c r="P56" s="15">
        <v>0.69</v>
      </c>
      <c r="Q56" s="14">
        <f t="shared" si="5"/>
        <v>46548.4</v>
      </c>
      <c r="R56" s="15">
        <v>0.31</v>
      </c>
      <c r="S56" s="14">
        <f t="shared" si="6"/>
        <v>16013.37</v>
      </c>
      <c r="T56" s="16">
        <v>9.6367686999999994E-2</v>
      </c>
      <c r="U56" s="14">
        <f t="shared" si="7"/>
        <v>166169.5</v>
      </c>
      <c r="V56" s="15">
        <v>0.5</v>
      </c>
      <c r="W56" s="14">
        <f t="shared" si="8"/>
        <v>2930102.45</v>
      </c>
      <c r="X56" s="14">
        <f t="shared" si="9"/>
        <v>1464174.1</v>
      </c>
      <c r="Y56" s="14">
        <f t="shared" si="10"/>
        <v>657817.35</v>
      </c>
      <c r="Z56" s="14">
        <f t="shared" si="11"/>
        <v>226299.35</v>
      </c>
      <c r="AA56" s="14">
        <f t="shared" si="12"/>
        <v>581811.65</v>
      </c>
    </row>
    <row r="57" spans="1:27" ht="24" customHeight="1" x14ac:dyDescent="0.3">
      <c r="A57" s="1">
        <f t="shared" si="13"/>
        <v>50</v>
      </c>
      <c r="B57" s="46" t="s">
        <v>58</v>
      </c>
      <c r="C57" s="20">
        <v>555</v>
      </c>
      <c r="D57" s="22">
        <v>221</v>
      </c>
      <c r="E57" s="38">
        <v>412910</v>
      </c>
      <c r="F57" s="14">
        <f t="shared" si="0"/>
        <v>229132.27</v>
      </c>
      <c r="G57" s="15">
        <v>0.69</v>
      </c>
      <c r="H57" s="14">
        <f t="shared" si="1"/>
        <v>102943.48</v>
      </c>
      <c r="I57" s="15">
        <v>0.31</v>
      </c>
      <c r="J57" s="14">
        <f t="shared" si="2"/>
        <v>35414.15</v>
      </c>
      <c r="K57" s="16">
        <v>9.6367686999999994E-2</v>
      </c>
      <c r="L57" s="14">
        <f t="shared" si="3"/>
        <v>45420.1</v>
      </c>
      <c r="M57" s="15">
        <v>0.11</v>
      </c>
      <c r="N57" s="14"/>
      <c r="O57" s="14">
        <f t="shared" si="4"/>
        <v>0</v>
      </c>
      <c r="P57" s="15">
        <v>0.69</v>
      </c>
      <c r="Q57" s="14">
        <f t="shared" si="5"/>
        <v>0</v>
      </c>
      <c r="R57" s="15">
        <v>0.31</v>
      </c>
      <c r="S57" s="14">
        <f t="shared" si="6"/>
        <v>0</v>
      </c>
      <c r="T57" s="16">
        <v>9.6367686999999994E-2</v>
      </c>
      <c r="U57" s="14">
        <f t="shared" si="7"/>
        <v>0</v>
      </c>
      <c r="V57" s="15">
        <v>0</v>
      </c>
      <c r="W57" s="14">
        <f t="shared" si="8"/>
        <v>412910</v>
      </c>
      <c r="X57" s="14">
        <f t="shared" si="9"/>
        <v>229132.27</v>
      </c>
      <c r="Y57" s="14">
        <f t="shared" si="10"/>
        <v>102943.48</v>
      </c>
      <c r="Z57" s="14">
        <f t="shared" si="11"/>
        <v>35414.15</v>
      </c>
      <c r="AA57" s="14">
        <f t="shared" si="12"/>
        <v>45420.1</v>
      </c>
    </row>
    <row r="58" spans="1:27" ht="24" customHeight="1" x14ac:dyDescent="0.3">
      <c r="A58" s="1">
        <f t="shared" si="13"/>
        <v>51</v>
      </c>
      <c r="B58" s="45" t="s">
        <v>59</v>
      </c>
      <c r="C58" s="20">
        <v>318</v>
      </c>
      <c r="D58" s="22">
        <v>66</v>
      </c>
      <c r="E58" s="38">
        <v>391934.44</v>
      </c>
      <c r="F58" s="14">
        <f t="shared" si="0"/>
        <v>215048.76</v>
      </c>
      <c r="G58" s="15">
        <v>0.69</v>
      </c>
      <c r="H58" s="14">
        <f t="shared" si="1"/>
        <v>96616.11</v>
      </c>
      <c r="I58" s="15">
        <v>0.31</v>
      </c>
      <c r="J58" s="14">
        <f t="shared" si="2"/>
        <v>33237.440000000002</v>
      </c>
      <c r="K58" s="16">
        <v>9.6367686999999994E-2</v>
      </c>
      <c r="L58" s="14">
        <f t="shared" si="3"/>
        <v>47032.13</v>
      </c>
      <c r="M58" s="15">
        <v>0.12</v>
      </c>
      <c r="N58" s="14"/>
      <c r="O58" s="14">
        <f t="shared" si="4"/>
        <v>0</v>
      </c>
      <c r="P58" s="15">
        <v>0.69</v>
      </c>
      <c r="Q58" s="14">
        <f t="shared" si="5"/>
        <v>0</v>
      </c>
      <c r="R58" s="15">
        <v>0.31</v>
      </c>
      <c r="S58" s="14">
        <f t="shared" si="6"/>
        <v>0</v>
      </c>
      <c r="T58" s="16">
        <v>9.6367686999999994E-2</v>
      </c>
      <c r="U58" s="14">
        <f t="shared" si="7"/>
        <v>0</v>
      </c>
      <c r="V58" s="15">
        <v>0</v>
      </c>
      <c r="W58" s="14">
        <f t="shared" si="8"/>
        <v>391934.44</v>
      </c>
      <c r="X58" s="14">
        <f t="shared" si="9"/>
        <v>215048.76</v>
      </c>
      <c r="Y58" s="14">
        <f t="shared" si="10"/>
        <v>96616.11</v>
      </c>
      <c r="Z58" s="14">
        <f t="shared" si="11"/>
        <v>33237.440000000002</v>
      </c>
      <c r="AA58" s="14">
        <f t="shared" si="12"/>
        <v>47032.13</v>
      </c>
    </row>
    <row r="59" spans="1:27" ht="24" customHeight="1" x14ac:dyDescent="0.3">
      <c r="A59" s="2"/>
      <c r="B59" s="49" t="s">
        <v>65</v>
      </c>
      <c r="C59" s="3"/>
      <c r="D59" s="3"/>
      <c r="E59" s="37">
        <f>SUM(E35:E58)</f>
        <v>85722794.049999997</v>
      </c>
      <c r="F59" s="37">
        <f>SUM(F35:F58)</f>
        <v>43843725.089999981</v>
      </c>
      <c r="G59" s="15">
        <v>0.69</v>
      </c>
      <c r="H59" s="37">
        <f>SUM(H35:H58)</f>
        <v>19697905.48</v>
      </c>
      <c r="I59" s="15">
        <v>0.31</v>
      </c>
      <c r="J59" s="37">
        <f>SUM(J35:J58)</f>
        <v>6776384.4400000004</v>
      </c>
      <c r="K59" s="16">
        <v>9.6367686999999994E-2</v>
      </c>
      <c r="L59" s="37">
        <f>SUM(L35:L58)</f>
        <v>15404779.079999994</v>
      </c>
      <c r="M59" s="15"/>
      <c r="N59" s="37">
        <f>SUM(N35:N58)</f>
        <v>5363057.9800000004</v>
      </c>
      <c r="O59" s="37">
        <f>SUM(O35:O58)</f>
        <v>2571780.1900000004</v>
      </c>
      <c r="P59" s="15">
        <v>0.69</v>
      </c>
      <c r="Q59" s="37">
        <f>SUM(Q35:Q58)</f>
        <v>1155437.4799999997</v>
      </c>
      <c r="R59" s="15">
        <v>0.31</v>
      </c>
      <c r="S59" s="37">
        <f>SUM(S35:S58)</f>
        <v>397488.37999999995</v>
      </c>
      <c r="T59" s="16">
        <v>9.6367686999999994E-2</v>
      </c>
      <c r="U59" s="37">
        <f>SUM(U35:U58)</f>
        <v>2978502.41</v>
      </c>
      <c r="V59" s="15"/>
      <c r="W59" s="36">
        <f t="shared" si="8"/>
        <v>91085852.030000001</v>
      </c>
      <c r="X59" s="36">
        <f t="shared" si="9"/>
        <v>46415505.279999979</v>
      </c>
      <c r="Y59" s="36">
        <f t="shared" si="10"/>
        <v>20853342.960000001</v>
      </c>
      <c r="Z59" s="36">
        <f t="shared" si="11"/>
        <v>7173872.8200000003</v>
      </c>
      <c r="AA59" s="36">
        <f t="shared" si="12"/>
        <v>18383281.489999995</v>
      </c>
    </row>
    <row r="60" spans="1:27" ht="20.100000000000001" customHeight="1" x14ac:dyDescent="0.3">
      <c r="A60" s="2">
        <v>1</v>
      </c>
      <c r="B60" s="45" t="s">
        <v>60</v>
      </c>
      <c r="C60" s="27">
        <v>260</v>
      </c>
      <c r="D60" s="3">
        <v>225</v>
      </c>
      <c r="E60" s="39">
        <v>180783.2</v>
      </c>
      <c r="F60" s="14">
        <f t="shared" si="0"/>
        <v>90175.57</v>
      </c>
      <c r="G60" s="15">
        <v>0.69</v>
      </c>
      <c r="H60" s="14">
        <f t="shared" si="1"/>
        <v>40513.660000000003</v>
      </c>
      <c r="I60" s="15">
        <v>0.31</v>
      </c>
      <c r="J60" s="14">
        <f t="shared" si="2"/>
        <v>13937.33</v>
      </c>
      <c r="K60" s="16">
        <v>9.6367686999999994E-2</v>
      </c>
      <c r="L60" s="14">
        <f t="shared" si="3"/>
        <v>36156.639999999999</v>
      </c>
      <c r="M60" s="15">
        <v>0.2</v>
      </c>
      <c r="N60" s="14">
        <v>195150.89</v>
      </c>
      <c r="O60" s="14">
        <f t="shared" ref="O60:O64" si="14">ROUND((N60-U60-S60)*P60,2)</f>
        <v>97342.25</v>
      </c>
      <c r="P60" s="15">
        <v>0.69</v>
      </c>
      <c r="Q60" s="14">
        <f t="shared" ref="Q60:Q64" si="15">ROUND((N60-U60-S60)*R60,2)</f>
        <v>43733.47</v>
      </c>
      <c r="R60" s="15">
        <v>0.31</v>
      </c>
      <c r="S60" s="14">
        <f t="shared" ref="S60:S64" si="16">ROUND((N60-U60)*T60,2)</f>
        <v>15044.99</v>
      </c>
      <c r="T60" s="16">
        <v>9.6367686999999994E-2</v>
      </c>
      <c r="U60" s="14">
        <f t="shared" ref="U60:U64" si="17">ROUND(N60*V60,2)</f>
        <v>39030.18</v>
      </c>
      <c r="V60" s="15">
        <v>0.2</v>
      </c>
      <c r="W60" s="14">
        <f t="shared" si="8"/>
        <v>375934.09</v>
      </c>
      <c r="X60" s="14">
        <f t="shared" si="9"/>
        <v>187517.82</v>
      </c>
      <c r="Y60" s="14">
        <f t="shared" si="10"/>
        <v>84247.13</v>
      </c>
      <c r="Z60" s="14">
        <f t="shared" si="11"/>
        <v>28982.32</v>
      </c>
      <c r="AA60" s="14">
        <f t="shared" si="12"/>
        <v>75186.820000000007</v>
      </c>
    </row>
    <row r="61" spans="1:27" ht="24" customHeight="1" x14ac:dyDescent="0.3">
      <c r="A61" s="2">
        <v>2</v>
      </c>
      <c r="B61" s="45" t="s">
        <v>61</v>
      </c>
      <c r="C61" s="20">
        <v>910</v>
      </c>
      <c r="D61" s="28">
        <v>175</v>
      </c>
      <c r="E61" s="40">
        <v>143800</v>
      </c>
      <c r="F61" s="14">
        <f t="shared" si="0"/>
        <v>71728.160000000003</v>
      </c>
      <c r="G61" s="15">
        <v>0.69</v>
      </c>
      <c r="H61" s="14">
        <f t="shared" si="1"/>
        <v>32225.7</v>
      </c>
      <c r="I61" s="15">
        <v>0.31</v>
      </c>
      <c r="J61" s="14">
        <f t="shared" si="2"/>
        <v>11086.14</v>
      </c>
      <c r="K61" s="16">
        <v>9.6367686999999994E-2</v>
      </c>
      <c r="L61" s="14">
        <f t="shared" si="3"/>
        <v>28760</v>
      </c>
      <c r="M61" s="15">
        <v>0.2</v>
      </c>
      <c r="N61" s="14"/>
      <c r="O61" s="14">
        <f t="shared" si="14"/>
        <v>0</v>
      </c>
      <c r="P61" s="15">
        <v>0.69</v>
      </c>
      <c r="Q61" s="14">
        <f t="shared" si="15"/>
        <v>0</v>
      </c>
      <c r="R61" s="15">
        <v>0.31</v>
      </c>
      <c r="S61" s="14">
        <f t="shared" si="16"/>
        <v>0</v>
      </c>
      <c r="T61" s="16">
        <v>9.6367686999999994E-2</v>
      </c>
      <c r="U61" s="14">
        <f t="shared" si="17"/>
        <v>0</v>
      </c>
      <c r="V61" s="15">
        <v>0</v>
      </c>
      <c r="W61" s="14">
        <f t="shared" si="8"/>
        <v>143800</v>
      </c>
      <c r="X61" s="14">
        <f t="shared" si="9"/>
        <v>71728.160000000003</v>
      </c>
      <c r="Y61" s="14">
        <f t="shared" si="10"/>
        <v>32225.7</v>
      </c>
      <c r="Z61" s="14">
        <f t="shared" si="11"/>
        <v>11086.14</v>
      </c>
      <c r="AA61" s="14">
        <f t="shared" si="12"/>
        <v>28760</v>
      </c>
    </row>
    <row r="62" spans="1:27" ht="24" customHeight="1" x14ac:dyDescent="0.3">
      <c r="A62" s="2">
        <v>3</v>
      </c>
      <c r="B62" s="50" t="s">
        <v>63</v>
      </c>
      <c r="C62" s="27">
        <v>700</v>
      </c>
      <c r="D62" s="30">
        <v>50</v>
      </c>
      <c r="E62" s="39">
        <v>539000</v>
      </c>
      <c r="F62" s="14">
        <f t="shared" si="0"/>
        <v>278938.01</v>
      </c>
      <c r="G62" s="15">
        <v>0.69</v>
      </c>
      <c r="H62" s="14">
        <f t="shared" si="1"/>
        <v>125319.98</v>
      </c>
      <c r="I62" s="15">
        <v>0.31</v>
      </c>
      <c r="J62" s="14">
        <f t="shared" si="2"/>
        <v>43112.01</v>
      </c>
      <c r="K62" s="16">
        <v>9.6367686999999994E-2</v>
      </c>
      <c r="L62" s="14">
        <f t="shared" si="3"/>
        <v>91630</v>
      </c>
      <c r="M62" s="15">
        <v>0.17</v>
      </c>
      <c r="N62" s="14"/>
      <c r="O62" s="14">
        <f t="shared" si="14"/>
        <v>0</v>
      </c>
      <c r="P62" s="15">
        <v>0.69</v>
      </c>
      <c r="Q62" s="14">
        <f t="shared" si="15"/>
        <v>0</v>
      </c>
      <c r="R62" s="15">
        <v>0.31</v>
      </c>
      <c r="S62" s="14">
        <f t="shared" si="16"/>
        <v>0</v>
      </c>
      <c r="T62" s="16">
        <v>9.6367686999999994E-2</v>
      </c>
      <c r="U62" s="14">
        <f t="shared" si="17"/>
        <v>0</v>
      </c>
      <c r="V62" s="15">
        <v>0</v>
      </c>
      <c r="W62" s="14">
        <f t="shared" si="8"/>
        <v>539000</v>
      </c>
      <c r="X62" s="14">
        <f t="shared" si="9"/>
        <v>278938.01</v>
      </c>
      <c r="Y62" s="14">
        <f t="shared" si="10"/>
        <v>125319.98</v>
      </c>
      <c r="Z62" s="14">
        <f t="shared" si="11"/>
        <v>43112.01</v>
      </c>
      <c r="AA62" s="14">
        <f t="shared" si="12"/>
        <v>91630</v>
      </c>
    </row>
    <row r="63" spans="1:27" ht="24" customHeight="1" x14ac:dyDescent="0.3">
      <c r="A63" s="2">
        <v>4</v>
      </c>
      <c r="B63" s="51" t="s">
        <v>62</v>
      </c>
      <c r="C63" s="27">
        <v>274</v>
      </c>
      <c r="D63" s="30">
        <v>61</v>
      </c>
      <c r="E63" s="39">
        <v>257000</v>
      </c>
      <c r="F63" s="14">
        <f t="shared" si="0"/>
        <v>133000.13</v>
      </c>
      <c r="G63" s="15">
        <v>0.69</v>
      </c>
      <c r="H63" s="14">
        <f t="shared" si="1"/>
        <v>59753.68</v>
      </c>
      <c r="I63" s="15">
        <v>0.31</v>
      </c>
      <c r="J63" s="14">
        <f t="shared" si="2"/>
        <v>20556.189999999999</v>
      </c>
      <c r="K63" s="16">
        <v>9.6367686999999994E-2</v>
      </c>
      <c r="L63" s="14">
        <f t="shared" si="3"/>
        <v>43690</v>
      </c>
      <c r="M63" s="15">
        <v>0.17</v>
      </c>
      <c r="N63" s="14">
        <v>51000</v>
      </c>
      <c r="O63" s="14">
        <f t="shared" si="14"/>
        <v>26393.02</v>
      </c>
      <c r="P63" s="15">
        <v>0.69</v>
      </c>
      <c r="Q63" s="14">
        <f t="shared" si="15"/>
        <v>11857.74</v>
      </c>
      <c r="R63" s="15">
        <v>0.31</v>
      </c>
      <c r="S63" s="14">
        <f t="shared" si="16"/>
        <v>4079.24</v>
      </c>
      <c r="T63" s="16">
        <v>9.6367686999999994E-2</v>
      </c>
      <c r="U63" s="14">
        <f t="shared" si="17"/>
        <v>8670</v>
      </c>
      <c r="V63" s="15">
        <v>0.17</v>
      </c>
      <c r="W63" s="14">
        <f t="shared" si="8"/>
        <v>308000</v>
      </c>
      <c r="X63" s="14">
        <f t="shared" si="9"/>
        <v>159393.15</v>
      </c>
      <c r="Y63" s="14">
        <f t="shared" si="10"/>
        <v>71611.42</v>
      </c>
      <c r="Z63" s="14">
        <f t="shared" si="11"/>
        <v>24635.43</v>
      </c>
      <c r="AA63" s="14">
        <f t="shared" si="12"/>
        <v>52360</v>
      </c>
    </row>
    <row r="64" spans="1:27" ht="24" customHeight="1" x14ac:dyDescent="0.3">
      <c r="A64" s="2">
        <v>5</v>
      </c>
      <c r="B64" s="46" t="s">
        <v>64</v>
      </c>
      <c r="C64" s="27">
        <v>903</v>
      </c>
      <c r="D64" s="30">
        <v>234</v>
      </c>
      <c r="E64" s="39">
        <v>1200000</v>
      </c>
      <c r="F64" s="14">
        <f t="shared" si="0"/>
        <v>628494.35</v>
      </c>
      <c r="G64" s="15">
        <v>0.69</v>
      </c>
      <c r="H64" s="14">
        <f t="shared" si="1"/>
        <v>282367.02</v>
      </c>
      <c r="I64" s="15">
        <v>0.31</v>
      </c>
      <c r="J64" s="14">
        <f t="shared" si="2"/>
        <v>97138.63</v>
      </c>
      <c r="K64" s="16">
        <v>9.6367686999999994E-2</v>
      </c>
      <c r="L64" s="14">
        <f t="shared" si="3"/>
        <v>192000</v>
      </c>
      <c r="M64" s="15">
        <v>0.16</v>
      </c>
      <c r="N64" s="14"/>
      <c r="O64" s="14">
        <f t="shared" si="14"/>
        <v>0</v>
      </c>
      <c r="P64" s="15">
        <v>0.69</v>
      </c>
      <c r="Q64" s="14">
        <f t="shared" si="15"/>
        <v>0</v>
      </c>
      <c r="R64" s="15">
        <v>0.31</v>
      </c>
      <c r="S64" s="14">
        <f t="shared" si="16"/>
        <v>0</v>
      </c>
      <c r="T64" s="16">
        <v>9.6367686999999994E-2</v>
      </c>
      <c r="U64" s="14">
        <f t="shared" si="17"/>
        <v>0</v>
      </c>
      <c r="V64" s="15">
        <v>0</v>
      </c>
      <c r="W64" s="14">
        <f t="shared" si="8"/>
        <v>1200000</v>
      </c>
      <c r="X64" s="14">
        <f t="shared" si="9"/>
        <v>628494.35</v>
      </c>
      <c r="Y64" s="14">
        <f t="shared" si="10"/>
        <v>282367.02</v>
      </c>
      <c r="Z64" s="14">
        <f t="shared" si="11"/>
        <v>97138.63</v>
      </c>
      <c r="AA64" s="14">
        <f t="shared" si="12"/>
        <v>192000</v>
      </c>
    </row>
    <row r="65" spans="1:27" ht="24" customHeight="1" x14ac:dyDescent="0.3">
      <c r="A65" s="1">
        <v>6</v>
      </c>
      <c r="B65" s="52" t="s">
        <v>67</v>
      </c>
      <c r="C65" s="31"/>
      <c r="D65" s="32"/>
      <c r="E65" s="33"/>
      <c r="F65" s="13"/>
      <c r="G65" s="34"/>
      <c r="H65" s="13"/>
      <c r="I65" s="34"/>
      <c r="J65" s="13"/>
      <c r="K65" s="35"/>
      <c r="L65" s="13"/>
      <c r="M65" s="34"/>
      <c r="N65" s="13">
        <v>100000</v>
      </c>
      <c r="O65" s="13">
        <f>ROUND((N65-U65-S65)*P65,2)</f>
        <v>52374.53</v>
      </c>
      <c r="P65" s="34">
        <v>0.69</v>
      </c>
      <c r="Q65" s="13">
        <f>ROUND((N65-U65-S65)*R65,2)</f>
        <v>23530.58</v>
      </c>
      <c r="R65" s="34">
        <v>0.31</v>
      </c>
      <c r="S65" s="13">
        <f>ROUND((N65-U65)*T65,2)</f>
        <v>8094.89</v>
      </c>
      <c r="T65" s="35">
        <v>9.6367686999999994E-2</v>
      </c>
      <c r="U65" s="13">
        <f>ROUND(N65*V65,2)</f>
        <v>16000</v>
      </c>
      <c r="V65" s="34">
        <v>0.16</v>
      </c>
      <c r="W65" s="13">
        <f t="shared" si="8"/>
        <v>100000</v>
      </c>
      <c r="X65" s="14">
        <f t="shared" si="9"/>
        <v>52374.53</v>
      </c>
      <c r="Y65" s="14">
        <f t="shared" si="10"/>
        <v>23530.58</v>
      </c>
      <c r="Z65" s="14">
        <f t="shared" si="11"/>
        <v>8094.89</v>
      </c>
      <c r="AA65" s="14">
        <f t="shared" si="12"/>
        <v>16000</v>
      </c>
    </row>
    <row r="66" spans="1:27" ht="24" customHeight="1" x14ac:dyDescent="0.3">
      <c r="A66" s="84" t="s">
        <v>1</v>
      </c>
      <c r="B66" s="85"/>
      <c r="C66" s="17">
        <f>SUM(C5:C47)</f>
        <v>27973</v>
      </c>
      <c r="D66" s="17">
        <f>SUM(SUM(D5:D64))</f>
        <v>9344</v>
      </c>
      <c r="E66" s="18">
        <f>SUM(E59:E65)</f>
        <v>88043377.25</v>
      </c>
      <c r="F66" s="18">
        <f>SUM(F59:F65)</f>
        <v>45046061.30999998</v>
      </c>
      <c r="G66" s="19"/>
      <c r="H66" s="18">
        <f>SUM(H59:H65)</f>
        <v>20238085.52</v>
      </c>
      <c r="I66" s="19"/>
      <c r="J66" s="18">
        <f>SUM(J59:J65)</f>
        <v>6962214.7400000002</v>
      </c>
      <c r="K66" s="19"/>
      <c r="L66" s="18">
        <f>SUM(L59:L65)</f>
        <v>15797015.719999995</v>
      </c>
      <c r="M66" s="4">
        <f>L66/E66*100</f>
        <v>17.942310044677431</v>
      </c>
      <c r="N66" s="18">
        <f>SUM(N59:N65)</f>
        <v>5709208.8700000001</v>
      </c>
      <c r="O66" s="18">
        <f>SUM(O59:O65)</f>
        <v>2747889.99</v>
      </c>
      <c r="P66" s="29"/>
      <c r="Q66" s="18">
        <f>SUM(Q59:Q65)</f>
        <v>1234559.2699999998</v>
      </c>
      <c r="R66" s="29"/>
      <c r="S66" s="18">
        <f>SUM(S59:S65)</f>
        <v>424707.49999999994</v>
      </c>
      <c r="T66" s="29"/>
      <c r="U66" s="18">
        <f>SUM(U59:U65)</f>
        <v>3042202.5900000003</v>
      </c>
      <c r="V66" s="29"/>
      <c r="W66" s="18">
        <f>SUM(W59:W65)</f>
        <v>93752586.120000005</v>
      </c>
      <c r="X66" s="18">
        <f>SUM(X59:X65)</f>
        <v>47793951.299999975</v>
      </c>
      <c r="Y66" s="18">
        <f>SUM(Y59:Y65)</f>
        <v>21472644.789999999</v>
      </c>
      <c r="Z66" s="18">
        <f>SUM(Z59:Z65)</f>
        <v>7386922.2399999993</v>
      </c>
      <c r="AA66" s="18">
        <f>SUM(AA59:AA64)</f>
        <v>18823218.309999995</v>
      </c>
    </row>
    <row r="67" spans="1:27" ht="18" customHeight="1" x14ac:dyDescent="0.3">
      <c r="A67" s="8"/>
      <c r="B67" s="8"/>
      <c r="C67" s="9"/>
      <c r="D67" s="9"/>
      <c r="E67" s="10"/>
      <c r="F67" s="10"/>
      <c r="G67" s="11"/>
      <c r="H67" s="10"/>
      <c r="I67" s="11"/>
      <c r="J67" s="10"/>
      <c r="K67" s="11"/>
      <c r="L67" s="10"/>
      <c r="M67" s="12"/>
    </row>
    <row r="68" spans="1:27" ht="18" customHeight="1" x14ac:dyDescent="0.3">
      <c r="A68" s="8"/>
      <c r="B68" s="8"/>
      <c r="C68" s="9"/>
      <c r="D68" s="9"/>
      <c r="E68" s="10"/>
      <c r="F68" s="10"/>
      <c r="G68" s="11"/>
      <c r="H68" s="10"/>
      <c r="I68" s="11"/>
      <c r="J68" s="10"/>
      <c r="K68" s="11"/>
      <c r="L68" s="10"/>
      <c r="M68" s="12"/>
    </row>
    <row r="69" spans="1:27" ht="18" customHeight="1" x14ac:dyDescent="0.3">
      <c r="A69" s="8"/>
      <c r="B69" s="8"/>
      <c r="C69" s="9"/>
      <c r="D69" s="9"/>
      <c r="E69" s="10"/>
      <c r="F69" s="10"/>
      <c r="G69" s="11"/>
      <c r="H69" s="10"/>
      <c r="I69" s="11"/>
      <c r="J69" s="10"/>
      <c r="K69" s="11"/>
      <c r="L69" s="10"/>
      <c r="M69" s="12"/>
    </row>
    <row r="70" spans="1:27" ht="18" customHeight="1" x14ac:dyDescent="0.3">
      <c r="A70" s="8"/>
      <c r="B70" s="8"/>
      <c r="C70" s="9"/>
      <c r="D70" s="9"/>
      <c r="E70" s="10"/>
      <c r="F70" s="10"/>
      <c r="G70" s="11"/>
      <c r="H70" s="10"/>
      <c r="I70" s="11"/>
      <c r="J70" s="10"/>
      <c r="K70" s="11"/>
      <c r="L70" s="10"/>
      <c r="M70" s="12"/>
    </row>
  </sheetData>
  <mergeCells count="15">
    <mergeCell ref="A66:B66"/>
    <mergeCell ref="N3:U3"/>
    <mergeCell ref="W3:AA3"/>
    <mergeCell ref="F4:G4"/>
    <mergeCell ref="H4:I4"/>
    <mergeCell ref="J4:K4"/>
    <mergeCell ref="O4:P4"/>
    <mergeCell ref="Q4:R4"/>
    <mergeCell ref="S4:T4"/>
    <mergeCell ref="C1:H1"/>
    <mergeCell ref="A3:A4"/>
    <mergeCell ref="B3:B4"/>
    <mergeCell ref="C3:C4"/>
    <mergeCell ref="D3:D4"/>
    <mergeCell ref="E3:L3"/>
  </mergeCells>
  <pageMargins left="0.70866141732283472" right="0.70866141732283472" top="0.74803149606299213" bottom="0.74803149606299213" header="0.31496062992125984" footer="0.31496062992125984"/>
  <pageSetup paperSize="9" scale="60" fitToWidth="2" fitToHeight="4" orientation="landscape" r:id="rId1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Всего</vt:lpstr>
      <vt:lpstr>Раздедено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2021-06-03T06:43:36Z</dcterms:modified>
</cp:coreProperties>
</file>